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eia-me" sheetId="1" state="visible" r:id="rId1"/>
    <sheet xmlns:r="http://schemas.openxmlformats.org/officeDocument/2006/relationships" name="Listas" sheetId="2" state="visible" r:id="rId2"/>
    <sheet xmlns:r="http://schemas.openxmlformats.org/officeDocument/2006/relationships" name="Operações" sheetId="3" state="visible" r:id="rId3"/>
    <sheet xmlns:r="http://schemas.openxmlformats.org/officeDocument/2006/relationships" name="Diagnóstico" sheetId="4" state="visible" r:id="rId4"/>
    <sheet xmlns:r="http://schemas.openxmlformats.org/officeDocument/2006/relationships" name="Resumo semanal" sheetId="5" state="visible" r:id="rId5"/>
  </sheets>
  <definedNames>
    <definedName name="_xlnm._FilterDatabase" localSheetId="2" hidden="1">'Operações'!$A$3:$W$603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R$ #,##0.00;[Red]-R$ #,##0.00"/>
    <numFmt numFmtId="165" formatCode="dd/mm/yyyy"/>
    <numFmt numFmtId="166" formatCode="hh:mm"/>
    <numFmt numFmtId="167" formatCode="0.00&quot; R&quot;"/>
    <numFmt numFmtId="168" formatCode="R$ #,##0.00;[Red]-R$ #,##0.00;"/>
    <numFmt numFmtId="169" formatCode="0.0%"/>
  </numFmts>
  <fonts count="23">
    <font>
      <name val="Calibri"/>
      <family val="2"/>
      <color theme="1"/>
      <sz val="11"/>
      <scheme val="minor"/>
    </font>
    <font>
      <name val="Calibri"/>
      <b val="1"/>
      <color rgb="FF101F32"/>
      <sz val="22"/>
    </font>
    <font>
      <name val="Calibri"/>
      <b val="1"/>
      <color rgb="FFB4883C"/>
      <sz val="12"/>
    </font>
    <font>
      <name val="Calibri"/>
      <color rgb="FF1C2430"/>
      <sz val="11"/>
    </font>
    <font>
      <name val="Calibri"/>
      <b val="1"/>
      <color rgb="FF101F32"/>
      <sz val="13"/>
    </font>
    <font>
      <name val="Calibri"/>
      <b val="1"/>
      <color rgb="FF101F32"/>
      <sz val="11"/>
    </font>
    <font>
      <name val="Calibri"/>
      <color rgb="FF6B7684"/>
      <sz val="9"/>
    </font>
    <font>
      <b val="1"/>
      <color rgb="FFFFFFFF"/>
      <sz val="11"/>
    </font>
    <font>
      <i val="1"/>
      <color rgb="FF6B7684"/>
      <sz val="9"/>
    </font>
    <font>
      <color rgb="FF6B7684"/>
      <sz val="10"/>
    </font>
    <font>
      <b val="1"/>
      <color rgb="FFFFFFFF"/>
      <sz val="14"/>
    </font>
    <font>
      <b val="1"/>
      <color rgb="FF101F32"/>
      <sz val="10"/>
    </font>
    <font>
      <b val="1"/>
      <color rgb="FF101F32"/>
      <sz val="11"/>
    </font>
    <font>
      <b val="1"/>
      <color rgb="FFFFFFFF"/>
      <sz val="10"/>
    </font>
    <font>
      <color rgb="FF1C2430"/>
      <sz val="10"/>
    </font>
    <font>
      <color rgb="FF445061"/>
      <sz val="10"/>
    </font>
    <font>
      <b val="1"/>
      <color rgb="FF101F32"/>
      <sz val="18"/>
    </font>
    <font>
      <i val="1"/>
      <color rgb="FFB4883C"/>
      <sz val="10"/>
    </font>
    <font>
      <color rgb="FF6B7684"/>
      <sz val="9"/>
    </font>
    <font>
      <b val="1"/>
      <color rgb="FF101F32"/>
      <sz val="9"/>
    </font>
    <font>
      <b val="1"/>
      <color rgb="FF1C2430"/>
      <sz val="10"/>
    </font>
    <font>
      <sz val="10"/>
    </font>
    <font>
      <b val="1"/>
      <color rgb="FFFFFFFF"/>
      <sz val="9"/>
    </font>
  </fonts>
  <fills count="8">
    <fill>
      <patternFill/>
    </fill>
    <fill>
      <patternFill patternType="gray125"/>
    </fill>
    <fill>
      <patternFill patternType="solid">
        <fgColor rgb="FFFAF3E4"/>
      </patternFill>
    </fill>
    <fill>
      <patternFill patternType="solid">
        <fgColor rgb="FF101F32"/>
      </patternFill>
    </fill>
    <fill>
      <patternFill patternType="solid">
        <fgColor rgb="FF1B2C45"/>
      </patternFill>
    </fill>
    <fill>
      <patternFill patternType="solid">
        <fgColor rgb="FFB4883C"/>
      </patternFill>
    </fill>
    <fill>
      <patternFill patternType="solid">
        <fgColor rgb="FFFFFFFF"/>
      </patternFill>
    </fill>
    <fill>
      <patternFill patternType="solid">
        <fgColor rgb="FFEFF2F5"/>
      </patternFill>
    </fill>
  </fills>
  <borders count="6">
    <border>
      <left/>
      <right/>
      <top/>
      <bottom/>
      <diagonal/>
    </border>
    <border>
      <left style="thin">
        <color rgb="FFD3D8DF"/>
      </left>
      <right style="thin">
        <color rgb="FFD3D8DF"/>
      </right>
      <top style="thin">
        <color rgb="FFD3D8DF"/>
      </top>
      <bottom style="thin">
        <color rgb="FFD3D8DF"/>
      </bottom>
    </border>
    <border>
      <left/>
      <right/>
      <top style="thin">
        <color rgb="FFD3D8DF"/>
      </top>
      <bottom/>
      <diagonal/>
    </border>
    <border>
      <left/>
      <right style="thin">
        <color rgb="FFD3D8DF"/>
      </right>
      <top style="thin">
        <color rgb="FFD3D8DF"/>
      </top>
      <bottom/>
      <diagonal/>
    </border>
    <border>
      <left/>
      <right/>
      <top style="thin">
        <color rgb="FFD3D8DF"/>
      </top>
      <bottom style="thin">
        <color rgb="FFD3D8DF"/>
      </bottom>
      <diagonal/>
    </border>
    <border>
      <left/>
      <right style="thin">
        <color rgb="FFD3D8DF"/>
      </right>
      <top style="thin">
        <color rgb="FFD3D8DF"/>
      </top>
      <bottom style="thin">
        <color rgb="FFD3D8DF"/>
      </bottom>
      <diagonal/>
    </border>
  </borders>
  <cellStyleXfs count="1">
    <xf numFmtId="0" fontId="0" fillId="0" borderId="0"/>
  </cellStyleXfs>
  <cellXfs count="6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0" fontId="5" fillId="2" borderId="0" applyAlignment="1" pivotButton="0" quotePrefix="0" xfId="0">
      <alignment vertical="center" wrapText="1" indent="1"/>
    </xf>
    <xf numFmtId="0" fontId="6" fillId="0" borderId="0" applyAlignment="1" pivotButton="0" quotePrefix="0" xfId="0">
      <alignment vertical="top" wrapText="1"/>
    </xf>
    <xf numFmtId="0" fontId="7" fillId="3" borderId="0" pivotButton="0" quotePrefix="0" xfId="0"/>
    <xf numFmtId="0" fontId="7" fillId="4" borderId="0" pivotButton="0" quotePrefix="0" xfId="0"/>
    <xf numFmtId="0" fontId="8" fillId="0" borderId="0" pivotButton="0" quotePrefix="0" xfId="0"/>
    <xf numFmtId="0" fontId="0" fillId="2" borderId="1" pivotButton="0" quotePrefix="0" xfId="0"/>
    <xf numFmtId="0" fontId="9" fillId="0" borderId="0" pivotButton="0" quotePrefix="0" xfId="0"/>
    <xf numFmtId="0" fontId="0" fillId="0" borderId="1" pivotButton="0" quotePrefix="0" xfId="0"/>
    <xf numFmtId="0" fontId="10" fillId="3" borderId="0" applyAlignment="1" pivotButton="0" quotePrefix="0" xfId="0">
      <alignment vertical="center" indent="1"/>
    </xf>
    <xf numFmtId="0" fontId="0" fillId="3" borderId="0" pivotButton="0" quotePrefix="0" xfId="0"/>
    <xf numFmtId="0" fontId="11" fillId="0" borderId="0" applyAlignment="1" pivotButton="0" quotePrefix="0" xfId="0">
      <alignment horizontal="right" vertical="center"/>
    </xf>
    <xf numFmtId="164" fontId="12" fillId="2" borderId="1" pivotButton="0" quotePrefix="0" xfId="0"/>
    <xf numFmtId="0" fontId="8" fillId="0" borderId="0" applyAlignment="1" pivotButton="0" quotePrefix="0" xfId="0">
      <alignment vertical="center"/>
    </xf>
    <xf numFmtId="0" fontId="13" fillId="3" borderId="1" applyAlignment="1" pivotButton="0" quotePrefix="0" xfId="0">
      <alignment horizontal="center" vertical="center" wrapText="1"/>
    </xf>
    <xf numFmtId="0" fontId="13" fillId="5" borderId="1" applyAlignment="1" pivotButton="0" quotePrefix="0" xfId="0">
      <alignment horizontal="center" vertical="center" wrapText="1"/>
    </xf>
    <xf numFmtId="165" fontId="14" fillId="6" borderId="1" pivotButton="0" quotePrefix="0" xfId="0"/>
    <xf numFmtId="165" fontId="15" fillId="7" borderId="1" pivotButton="0" quotePrefix="0" xfId="0"/>
    <xf numFmtId="0" fontId="15" fillId="7" borderId="1" pivotButton="0" quotePrefix="0" xfId="0"/>
    <xf numFmtId="166" fontId="14" fillId="6" borderId="1" pivotButton="0" quotePrefix="0" xfId="0"/>
    <xf numFmtId="0" fontId="14" fillId="6" borderId="1" pivotButton="0" quotePrefix="0" xfId="0"/>
    <xf numFmtId="4" fontId="14" fillId="6" borderId="1" pivotButton="0" quotePrefix="0" xfId="0"/>
    <xf numFmtId="164" fontId="14" fillId="6" borderId="1" pivotButton="0" quotePrefix="0" xfId="0"/>
    <xf numFmtId="167" fontId="15" fillId="7" borderId="1" pivotButton="0" quotePrefix="0" xfId="0"/>
    <xf numFmtId="0" fontId="14" fillId="2" borderId="1" applyAlignment="1" pivotButton="0" quotePrefix="0" xfId="0">
      <alignment horizontal="center"/>
    </xf>
    <xf numFmtId="164" fontId="15" fillId="7" borderId="1" pivotButton="0" quotePrefix="0" xfId="0"/>
    <xf numFmtId="168" fontId="15" fillId="7" borderId="1" pivotButton="0" quotePrefix="0" xfId="0"/>
    <xf numFmtId="0" fontId="16" fillId="0" borderId="0" pivotButton="0" quotePrefix="0" xfId="0"/>
    <xf numFmtId="0" fontId="17" fillId="0" borderId="0" pivotButton="0" quotePrefix="0" xfId="0"/>
    <xf numFmtId="0" fontId="11" fillId="0" borderId="0" applyAlignment="1" pivotButton="0" quotePrefix="0" xfId="0">
      <alignment indent="1"/>
    </xf>
    <xf numFmtId="165" fontId="11" fillId="2" borderId="1" applyAlignment="1" pivotButton="0" quotePrefix="0" xfId="0">
      <alignment horizontal="center"/>
    </xf>
    <xf numFmtId="0" fontId="18" fillId="0" borderId="0" applyAlignment="1" pivotButton="0" quotePrefix="0" xfId="0">
      <alignment horizontal="center"/>
    </xf>
    <xf numFmtId="0" fontId="7" fillId="3" borderId="1" applyAlignment="1" pivotButton="0" quotePrefix="0" xfId="0">
      <alignment vertical="center" indent="1"/>
    </xf>
    <xf numFmtId="0" fontId="0" fillId="3" borderId="1" pivotButton="0" quotePrefix="0" xfId="0"/>
    <xf numFmtId="0" fontId="19" fillId="7" borderId="1" applyAlignment="1" pivotButton="0" quotePrefix="0" xfId="0">
      <alignment horizontal="left" vertical="center" wrapText="1"/>
    </xf>
    <xf numFmtId="0" fontId="19" fillId="7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indent="1"/>
    </xf>
    <xf numFmtId="0" fontId="20" fillId="0" borderId="1" applyAlignment="1" pivotButton="0" quotePrefix="0" xfId="0">
      <alignment horizontal="center"/>
    </xf>
    <xf numFmtId="164" fontId="20" fillId="0" borderId="1" applyAlignment="1" pivotButton="0" quotePrefix="0" xfId="0">
      <alignment horizontal="center"/>
    </xf>
    <xf numFmtId="0" fontId="14" fillId="0" borderId="1" applyAlignment="1" pivotButton="0" quotePrefix="0" xfId="0">
      <alignment indent="1"/>
    </xf>
    <xf numFmtId="167" fontId="14" fillId="0" borderId="1" applyAlignment="1" pivotButton="0" quotePrefix="0" xfId="0">
      <alignment horizontal="center"/>
    </xf>
    <xf numFmtId="169" fontId="14" fillId="0" borderId="1" applyAlignment="1" pivotButton="0" quotePrefix="0" xfId="0">
      <alignment horizontal="center"/>
    </xf>
    <xf numFmtId="164" fontId="14" fillId="0" borderId="1" applyAlignment="1" pivotButton="0" quotePrefix="0" xfId="0">
      <alignment horizontal="center"/>
    </xf>
    <xf numFmtId="0" fontId="14" fillId="0" borderId="1" applyAlignment="1" pivotButton="0" quotePrefix="0" xfId="0">
      <alignment horizontal="center"/>
    </xf>
    <xf numFmtId="169" fontId="20" fillId="0" borderId="1" applyAlignment="1" pivotButton="0" quotePrefix="0" xfId="0">
      <alignment horizontal="center"/>
    </xf>
    <xf numFmtId="0" fontId="19" fillId="0" borderId="1" applyAlignment="1" pivotButton="0" quotePrefix="0" xfId="0">
      <alignment vertical="center" wrapText="1" indent="1"/>
    </xf>
    <xf numFmtId="0" fontId="0" fillId="0" borderId="4" pivotButton="0" quotePrefix="0" xfId="0"/>
    <xf numFmtId="0" fontId="0" fillId="0" borderId="5" pivotButton="0" quotePrefix="0" xfId="0"/>
    <xf numFmtId="0" fontId="21" fillId="0" borderId="1" applyAlignment="1" pivotButton="0" quotePrefix="0" xfId="0">
      <alignment horizontal="center"/>
    </xf>
    <xf numFmtId="164" fontId="21" fillId="0" borderId="1" applyAlignment="1" pivotButton="0" quotePrefix="0" xfId="0">
      <alignment horizontal="center"/>
    </xf>
    <xf numFmtId="167" fontId="21" fillId="0" borderId="1" applyAlignment="1" pivotButton="0" quotePrefix="0" xfId="0">
      <alignment horizontal="center"/>
    </xf>
    <xf numFmtId="169" fontId="21" fillId="0" borderId="1" applyAlignment="1" pivotButton="0" quotePrefix="0" xfId="0">
      <alignment horizontal="center"/>
    </xf>
    <xf numFmtId="0" fontId="18" fillId="0" borderId="0" pivotButton="0" quotePrefix="0" xfId="0"/>
    <xf numFmtId="0" fontId="22" fillId="3" borderId="1" applyAlignment="1" pivotButton="0" quotePrefix="0" xfId="0">
      <alignment horizontal="center" vertical="center" wrapText="1"/>
    </xf>
    <xf numFmtId="165" fontId="21" fillId="0" borderId="1" applyAlignment="1" pivotButton="0" quotePrefix="0" xfId="0">
      <alignment horizontal="center"/>
    </xf>
    <xf numFmtId="0" fontId="21" fillId="7" borderId="1" applyAlignment="1" pivotButton="0" quotePrefix="0" xfId="0">
      <alignment horizontal="center"/>
    </xf>
    <xf numFmtId="169" fontId="21" fillId="7" borderId="1" applyAlignment="1" pivotButton="0" quotePrefix="0" xfId="0">
      <alignment horizontal="center"/>
    </xf>
    <xf numFmtId="164" fontId="21" fillId="7" borderId="1" applyAlignment="1" pivotButton="0" quotePrefix="0" xfId="0">
      <alignment horizontal="center"/>
    </xf>
    <xf numFmtId="167" fontId="21" fillId="7" borderId="1" applyAlignment="1" pivotButton="0" quotePrefix="0" xfId="0">
      <alignment horizontal="center"/>
    </xf>
    <xf numFmtId="0" fontId="21" fillId="2" borderId="1" applyAlignment="1" pivotButton="0" quotePrefix="0" xfId="0">
      <alignment horizontal="center"/>
    </xf>
  </cellXfs>
  <cellStyles count="1">
    <cellStyle name="Normal" xfId="0" builtinId="0" hidden="0"/>
  </cellStyles>
  <dxfs count="6">
    <dxf>
      <font>
        <b val="1"/>
        <color rgb="FF1E6B3A"/>
        <sz val="10"/>
      </font>
      <fill>
        <patternFill patternType="solid">
          <fgColor rgb="FFE7F4EA"/>
        </patternFill>
      </fill>
    </dxf>
    <dxf>
      <font>
        <b val="1"/>
        <color rgb="FF8A6620"/>
        <sz val="10"/>
      </font>
      <fill>
        <patternFill patternType="solid">
          <fgColor rgb="FFFDF3DE"/>
        </patternFill>
      </fill>
    </dxf>
    <dxf>
      <font>
        <b val="1"/>
        <color rgb="FF9B2C2C"/>
        <sz val="10"/>
      </font>
      <fill>
        <patternFill patternType="solid">
          <fgColor rgb="FFFBE4E4"/>
        </patternFill>
      </fill>
    </dxf>
    <dxf>
      <fill>
        <patternFill patternType="solid">
          <fgColor rgb="FFFDF1F1"/>
        </patternFill>
      </fill>
    </dxf>
    <dxf>
      <font>
        <b val="1"/>
        <color rgb="FF9B2C2C"/>
      </font>
      <fill>
        <patternFill patternType="solid">
          <fgColor rgb="FFFBE4E4"/>
        </patternFill>
      </fill>
    </dxf>
    <dxf>
      <font>
        <b val="1"/>
        <color rgb="FF1E6B3A"/>
      </font>
      <fill>
        <patternFill patternType="solid">
          <fgColor rgb="FFE7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MindTrading</author>
  </authors>
  <commentList>
    <comment ref="I1" authorId="0" shapeId="0">
      <text>
        <t>Digite aqui o capital com que você começou este registro.</t>
      </text>
    </comment>
    <comment ref="P3" authorId="0" shapeId="0">
      <text>
        <t>A coluna que muda tudo.
Sim = executei exatamente o que estava planejado.
Parcialmente = o setup existia, mas mexi em algo (stop, alvo, tamanho, horário).
Não = entrada fora do plano.
Se mais de 20% do mês ficar em Não ou Parcialmente, não existe consistência possível.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30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104" customWidth="1" min="2" max="2"/>
    <col width="3" customWidth="1" min="3" max="3"/>
  </cols>
  <sheetData>
    <row r="2" ht="32" customHeight="1">
      <c r="B2" s="1" t="inlineStr">
        <is>
          <t>PLANILHA DE OPERAÇÕES</t>
        </is>
      </c>
    </row>
    <row r="3" ht="20" customHeight="1">
      <c r="B3" s="2" t="inlineStr">
        <is>
          <t>MindTrading — O verdadeiro jogo é mental  ·  material de apoio do livro</t>
        </is>
      </c>
    </row>
    <row r="5" ht="32" customHeight="1">
      <c r="B5" s="3" t="inlineStr">
        <is>
          <t>A planilha é o espelho objetivo. Ela não tem opinião, não aceita justificativa, não se importa com sua narrativa. Apenas mostra o que você faz, repetidamente.</t>
        </is>
      </c>
    </row>
    <row r="7" ht="26" customHeight="1">
      <c r="B7" s="4" t="inlineStr">
        <is>
          <t>As abas</t>
        </is>
      </c>
    </row>
    <row r="8" ht="16" customHeight="1">
      <c r="B8" s="3" t="inlineStr">
        <is>
          <t>Operações — uma linha por trade. É a única aba em que você digita.</t>
        </is>
      </c>
    </row>
    <row r="9" ht="16" customHeight="1">
      <c r="B9" s="3" t="inlineStr">
        <is>
          <t>Diagnóstico — leitura automática dos seus dados, com filtro por período. Não digite aqui, exceto nas duas células de data.</t>
        </is>
      </c>
    </row>
    <row r="10" ht="16" customHeight="1">
      <c r="B10" s="3" t="inlineStr">
        <is>
          <t>Resumo semanal — número por número da sua semana, para usar junto com a Autoavaliação Semanal do Diário Humano.</t>
        </is>
      </c>
    </row>
    <row r="11" ht="16" customHeight="1">
      <c r="B11" s="3" t="inlineStr">
        <is>
          <t>Listas — os setups do seu operacional. Preencha antes de começar: eles alimentam o menu suspenso da coluna Setup.</t>
        </is>
      </c>
    </row>
    <row r="13" ht="26" customHeight="1">
      <c r="B13" s="4" t="inlineStr">
        <is>
          <t>A coluna que muda tudo</t>
        </is>
      </c>
    </row>
    <row r="14" ht="48" customHeight="1">
      <c r="B14" s="3" t="inlineStr">
        <is>
          <t>A pergunta “essa operação estava dentro do plano?” parece simples. Não é. Ao responder honestamente Sim, Parcialmente ou Não, você está separando duas estratégias distintas: a que você planejou e a que você executou. A maioria dos traders mistura as duas e analisa como se fossem uma só.</t>
        </is>
      </c>
    </row>
    <row r="15" ht="48" customHeight="1">
      <c r="B15" s="3" t="inlineStr">
        <is>
          <t>Ao final de cada mês, separe. O padrão que aparece é sempre o mesmo: as operações dentro do plano têm resultados consideravelmente melhores. As operações fora do plano carregam o resultado geral para baixo — ou são as responsáveis pela diferença entre uma curva ascendente e uma curva achatada.</t>
        </is>
      </c>
    </row>
    <row r="16" ht="48" customHeight="1">
      <c r="B16" s="5" t="inlineStr">
        <is>
          <t>Se mais de 20% das suas entradas no mês estão como Não ou Parcialmente, não existe consistência possível. Você está operando duas estratégias diferentes — uma testada, outra improvisada — e tratando como uma só. A correção começa quando você vê o número.</t>
        </is>
      </c>
    </row>
    <row r="18" ht="26" customHeight="1">
      <c r="B18" s="4" t="inlineStr">
        <is>
          <t>Como usar no dia a dia</t>
        </is>
      </c>
    </row>
    <row r="19" ht="16" customHeight="1">
      <c r="B19" s="3" t="inlineStr">
        <is>
          <t>1.  Antes de começar: preencha o capital inicial (célula amarela no topo da aba Operações) e a lista de setups na aba Listas.</t>
        </is>
      </c>
    </row>
    <row r="20" ht="16" customHeight="1">
      <c r="B20" s="3" t="inlineStr">
        <is>
          <t>2.  A cada operação encerrada: registre a linha. Leva menos de um minuto. As colunas cinzas se calculam sozinhas.</t>
        </is>
      </c>
    </row>
    <row r="21" ht="32" customHeight="1">
      <c r="B21" s="3" t="inlineStr">
        <is>
          <t>3.  Preencha as colunas de comportamento no mesmo dia — “Dentro do plano?”, “Estado emocional” e “Motivo real da entrada”. No dia seguinte, a memória já reescreveu a história.</t>
        </is>
      </c>
    </row>
    <row r="22" ht="32" customHeight="1">
      <c r="B22" s="3" t="inlineStr">
        <is>
          <t>4.  Uma vez por semana: abra o Diagnóstico, coloque as datas da semana no filtro e responda a Autoavaliação Semanal do Diário Humano com os números na frente.</t>
        </is>
      </c>
    </row>
    <row r="23" ht="32" customHeight="1">
      <c r="B23" s="3" t="inlineStr">
        <is>
          <t>5.  Uma vez por mês: use o Diagnóstico para atualizar o Mapa do Perfil Operacional — padrão de erro, padrão de acerto e critério de parada saem daqui.</t>
        </is>
      </c>
    </row>
    <row r="25" ht="26" customHeight="1">
      <c r="B25" s="4" t="inlineStr">
        <is>
          <t>Sobre sustentar a prática</t>
        </is>
      </c>
    </row>
    <row r="26" ht="32" customHeight="1">
      <c r="B26" s="3" t="inlineStr">
        <is>
          <t>Sem o diário, a planilha vira apenas histórico financeiro. Sem a planilha, o diário vira impressão subjetiva. Sem a autoavaliação, ambos viram acúmulo sem direção. As três peças se alimentam.</t>
        </is>
      </c>
    </row>
    <row r="27" ht="32" customHeight="1">
      <c r="B27" s="3" t="inlineStr">
        <is>
          <t>Você vai ver, em três meses de planilha, uma correlação que não tinha como ver com a memória. Sem esse volume, você está sempre adivinhando sobre si mesmo. Com ele, você passa a saber.</t>
        </is>
      </c>
    </row>
    <row r="30" ht="15" customHeight="1">
      <c r="B30" s="6" t="inlineStr">
        <is>
          <t>themindtrading.com.br/materiaisdeapoio  ·  Livro MindTrading, Capítulo 14 — Sistema de consciência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3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30" customWidth="1" min="2" max="2"/>
    <col width="30" customWidth="1" min="3" max="3"/>
    <col width="30" customWidth="1" min="4" max="4"/>
  </cols>
  <sheetData>
    <row r="1">
      <c r="A1" s="7" t="inlineStr">
        <is>
          <t>SETUPS DO MEU OPERACIONAL</t>
        </is>
      </c>
      <c r="B1" s="8" t="inlineStr">
        <is>
          <t>ESTADO EMOCIONAL</t>
        </is>
      </c>
      <c r="C1" s="8" t="inlineStr">
        <is>
          <t>DENTRO DO PLANO?</t>
        </is>
      </c>
      <c r="D1" s="8" t="inlineStr">
        <is>
          <t>DIREÇÃO</t>
        </is>
      </c>
    </row>
    <row r="2">
      <c r="A2" s="9" t="inlineStr">
        <is>
          <t>Preencha abaixo. Alimenta o menu da coluna Setup.</t>
        </is>
      </c>
    </row>
    <row r="3">
      <c r="A3" s="10" t="inlineStr">
        <is>
          <t>Setup 1</t>
        </is>
      </c>
      <c r="B3" s="11" t="inlineStr">
        <is>
          <t>Calmo</t>
        </is>
      </c>
      <c r="C3" s="11" t="inlineStr">
        <is>
          <t>Sim</t>
        </is>
      </c>
      <c r="D3" s="11" t="inlineStr">
        <is>
          <t>Compra</t>
        </is>
      </c>
    </row>
    <row r="4">
      <c r="A4" s="10" t="inlineStr">
        <is>
          <t>Setup 2</t>
        </is>
      </c>
      <c r="B4" s="11" t="inlineStr">
        <is>
          <t>Ansioso</t>
        </is>
      </c>
      <c r="C4" s="11" t="inlineStr">
        <is>
          <t>Parcialmente</t>
        </is>
      </c>
      <c r="D4" s="11" t="inlineStr">
        <is>
          <t>Venda</t>
        </is>
      </c>
    </row>
    <row r="5">
      <c r="A5" s="10" t="inlineStr">
        <is>
          <t>Setup 3</t>
        </is>
      </c>
      <c r="B5" s="11" t="inlineStr">
        <is>
          <t>Confiante demais</t>
        </is>
      </c>
      <c r="C5" s="11" t="inlineStr">
        <is>
          <t>Não</t>
        </is>
      </c>
    </row>
    <row r="6">
      <c r="A6" s="12" t="n"/>
      <c r="B6" s="11" t="inlineStr">
        <is>
          <t>Entediado</t>
        </is>
      </c>
    </row>
    <row r="7">
      <c r="A7" s="12" t="n"/>
      <c r="B7" s="11" t="inlineStr">
        <is>
          <t>Com pressa de recuperar</t>
        </is>
      </c>
    </row>
    <row r="8">
      <c r="A8" s="12" t="n"/>
      <c r="B8" s="11" t="inlineStr">
        <is>
          <t>Cansado</t>
        </is>
      </c>
    </row>
    <row r="9">
      <c r="A9" s="12" t="n"/>
      <c r="B9" s="11" t="inlineStr">
        <is>
          <t>Distraído</t>
        </is>
      </c>
    </row>
    <row r="10">
      <c r="A10" s="12" t="n"/>
    </row>
    <row r="11">
      <c r="A11" s="12" t="n"/>
    </row>
    <row r="12">
      <c r="A12" s="12" t="n"/>
    </row>
    <row r="13">
      <c r="A13" s="12" t="n"/>
    </row>
    <row r="14">
      <c r="A14" s="12" t="n"/>
    </row>
    <row r="15">
      <c r="A15" s="12" t="n"/>
    </row>
    <row r="16">
      <c r="A16" s="12" t="n"/>
    </row>
    <row r="17">
      <c r="A17" s="12" t="n"/>
    </row>
    <row r="18">
      <c r="A18" s="12" t="n"/>
    </row>
    <row r="19">
      <c r="A19" s="12" t="n"/>
    </row>
    <row r="20">
      <c r="A20" s="12" t="n"/>
    </row>
    <row r="21">
      <c r="A21" s="12" t="n"/>
    </row>
    <row r="22">
      <c r="A22" s="12" t="n"/>
    </row>
    <row r="23">
      <c r="A23" s="12" t="n"/>
    </row>
    <row r="24">
      <c r="A24" s="12" t="n"/>
    </row>
    <row r="25">
      <c r="A25" s="12" t="n"/>
    </row>
    <row r="26">
      <c r="A26" s="12" t="n"/>
    </row>
    <row r="27">
      <c r="A27" s="12" t="n"/>
    </row>
    <row r="28">
      <c r="A28" s="12" t="n"/>
    </row>
    <row r="29">
      <c r="A29" s="12" t="n"/>
    </row>
    <row r="30">
      <c r="A30" s="12" t="n"/>
    </row>
    <row r="31">
      <c r="A31" s="12" t="n"/>
    </row>
    <row r="32">
      <c r="A32" s="12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W603"/>
  <sheetViews>
    <sheetView showGridLines="0" workbookViewId="0">
      <pane xSplit="5" ySplit="3" topLeftCell="F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8" customWidth="1" min="4" max="4"/>
    <col width="15" customWidth="1" min="5" max="5"/>
    <col width="11" customWidth="1" min="6" max="6"/>
    <col width="10" customWidth="1" min="7" max="7"/>
    <col width="18" customWidth="1" min="8" max="8"/>
    <col width="11" customWidth="1" min="9" max="9"/>
    <col width="11" customWidth="1" min="10" max="10"/>
    <col width="11" customWidth="1" min="11" max="11"/>
    <col width="11" customWidth="1" min="12" max="12"/>
    <col width="17" customWidth="1" min="13" max="13"/>
    <col width="15" customWidth="1" min="14" max="14"/>
    <col width="14" customWidth="1" min="15" max="15"/>
    <col width="16" customWidth="1" min="16" max="16"/>
    <col width="15" customWidth="1" min="17" max="17"/>
    <col width="24" customWidth="1" min="18" max="18"/>
    <col width="40" customWidth="1" min="19" max="19"/>
    <col width="34" customWidth="1" min="20" max="20"/>
    <col width="16" customWidth="1" min="21" max="21"/>
    <col width="16" customWidth="1" min="22" max="22"/>
    <col width="14" customWidth="1" min="23" max="23"/>
  </cols>
  <sheetData>
    <row r="1" ht="26" customHeight="1">
      <c r="A1" s="13" t="inlineStr">
        <is>
          <t>PLANILHA DE OPERAÇÕES  —  MindTrading</t>
        </is>
      </c>
      <c r="B1" s="14" t="n"/>
      <c r="C1" s="14" t="n"/>
      <c r="D1" s="14" t="n"/>
      <c r="E1" s="14" t="n"/>
      <c r="F1" s="14" t="n"/>
      <c r="H1" s="15" t="inlineStr">
        <is>
          <t>Capital inicial (R$)</t>
        </is>
      </c>
      <c r="I1" s="16" t="n">
        <v>10000</v>
      </c>
      <c r="K1" s="17" t="inlineStr">
        <is>
          <t>Preencha uma linha por operação. As colunas em cinza são calculadas automaticamente — não digite nelas.</t>
        </is>
      </c>
    </row>
    <row r="2" ht="6" customHeight="1"/>
    <row r="3" ht="34" customHeight="1">
      <c r="A3" s="18" t="inlineStr">
        <is>
          <t>Data</t>
        </is>
      </c>
      <c r="B3" s="18" t="inlineStr">
        <is>
          <t>Semana</t>
        </is>
      </c>
      <c r="C3" s="18" t="inlineStr">
        <is>
          <t>Dia</t>
        </is>
      </c>
      <c r="D3" s="18" t="inlineStr">
        <is>
          <t>Hora</t>
        </is>
      </c>
      <c r="E3" s="18" t="inlineStr">
        <is>
          <t>Faixa de horário</t>
        </is>
      </c>
      <c r="F3" s="18" t="inlineStr">
        <is>
          <t>Ativo</t>
        </is>
      </c>
      <c r="G3" s="18" t="inlineStr">
        <is>
          <t>Direção</t>
        </is>
      </c>
      <c r="H3" s="18" t="inlineStr">
        <is>
          <t>Setup</t>
        </is>
      </c>
      <c r="I3" s="18" t="inlineStr">
        <is>
          <t>Entrada</t>
        </is>
      </c>
      <c r="J3" s="18" t="inlineStr">
        <is>
          <t>Stop</t>
        </is>
      </c>
      <c r="K3" s="18" t="inlineStr">
        <is>
          <t>Alvo</t>
        </is>
      </c>
      <c r="L3" s="18" t="inlineStr">
        <is>
          <t>Saída</t>
        </is>
      </c>
      <c r="M3" s="18" t="inlineStr">
        <is>
          <t>Risco planejado (R$)</t>
        </is>
      </c>
      <c r="N3" s="18" t="inlineStr">
        <is>
          <t>Resultado (R$)</t>
        </is>
      </c>
      <c r="O3" s="18" t="inlineStr">
        <is>
          <t>Resultado em R</t>
        </is>
      </c>
      <c r="P3" s="19" t="inlineStr">
        <is>
          <t>Dentro do plano?</t>
        </is>
      </c>
      <c r="Q3" s="18" t="inlineStr">
        <is>
          <t>Segui o checklist?</t>
        </is>
      </c>
      <c r="R3" s="18" t="inlineStr">
        <is>
          <t>Estado emocional na entrada</t>
        </is>
      </c>
      <c r="S3" s="18" t="inlineStr">
        <is>
          <t>Motivo real da entrada</t>
        </is>
      </c>
      <c r="T3" s="18" t="inlineStr">
        <is>
          <t>Notas</t>
        </is>
      </c>
      <c r="U3" s="18" t="inlineStr">
        <is>
          <t>Print (link)</t>
        </is>
      </c>
      <c r="V3" s="18" t="inlineStr">
        <is>
          <t>Capital acumulado</t>
        </is>
      </c>
      <c r="W3" s="18" t="inlineStr">
        <is>
          <t>Drawdown (R$)</t>
        </is>
      </c>
    </row>
    <row r="4" ht="15" customHeight="1">
      <c r="A4" s="20" t="n"/>
      <c r="B4" s="21">
        <f>IF($A4="","",$A4-WEEKDAY($A4,3))</f>
        <v/>
      </c>
      <c r="C4" s="22">
        <f>IF($A4="","",CHOOSE(WEEKDAY($A4),"Domingo","Segunda","Terça","Quarta","Quinta","Sexta","Sábado"))</f>
        <v/>
      </c>
      <c r="D4" s="23" t="n"/>
      <c r="E4" s="22">
        <f>IF($D4="","",IF($D4&lt;TIME(10,0,0),"Antes das 10h",IF($D4&lt;TIME(12,0,0),"10h às 12h",IF($D4&lt;TIME(15,0,0),"12h às 15h","Depois das 15h"))))</f>
        <v/>
      </c>
      <c r="F4" s="24" t="n"/>
      <c r="G4" s="24" t="n"/>
      <c r="H4" s="24" t="n"/>
      <c r="I4" s="25" t="n"/>
      <c r="J4" s="25" t="n"/>
      <c r="K4" s="25" t="n"/>
      <c r="L4" s="25" t="n"/>
      <c r="M4" s="26" t="n"/>
      <c r="N4" s="26" t="n"/>
      <c r="O4" s="27">
        <f>IF(OR($M4="",$N4=""),"",$N4/$M4)</f>
        <v/>
      </c>
      <c r="P4" s="28" t="n"/>
      <c r="Q4" s="24" t="n"/>
      <c r="R4" s="24" t="n"/>
      <c r="S4" s="24" t="n"/>
      <c r="T4" s="24" t="n"/>
      <c r="U4" s="24" t="n"/>
      <c r="V4" s="29">
        <f>IF($A4="","",$I$1+SUM($N$4:$N4))</f>
        <v/>
      </c>
      <c r="W4" s="30">
        <f>IF($A4="",0,$V4-MAX($I$1,MAX($V$4:$V4)))</f>
        <v/>
      </c>
    </row>
    <row r="5" ht="15" customHeight="1">
      <c r="A5" s="20" t="n"/>
      <c r="B5" s="21">
        <f>IF($A5="","",$A5-WEEKDAY($A5,3))</f>
        <v/>
      </c>
      <c r="C5" s="22">
        <f>IF($A5="","",CHOOSE(WEEKDAY($A5),"Domingo","Segunda","Terça","Quarta","Quinta","Sexta","Sábado"))</f>
        <v/>
      </c>
      <c r="D5" s="23" t="n"/>
      <c r="E5" s="22">
        <f>IF($D5="","",IF($D5&lt;TIME(10,0,0),"Antes das 10h",IF($D5&lt;TIME(12,0,0),"10h às 12h",IF($D5&lt;TIME(15,0,0),"12h às 15h","Depois das 15h"))))</f>
        <v/>
      </c>
      <c r="F5" s="24" t="n"/>
      <c r="G5" s="24" t="n"/>
      <c r="H5" s="24" t="n"/>
      <c r="I5" s="25" t="n"/>
      <c r="J5" s="25" t="n"/>
      <c r="K5" s="25" t="n"/>
      <c r="L5" s="25" t="n"/>
      <c r="M5" s="26" t="n"/>
      <c r="N5" s="26" t="n"/>
      <c r="O5" s="27">
        <f>IF(OR($M5="",$N5=""),"",$N5/$M5)</f>
        <v/>
      </c>
      <c r="P5" s="28" t="n"/>
      <c r="Q5" s="24" t="n"/>
      <c r="R5" s="24" t="n"/>
      <c r="S5" s="24" t="n"/>
      <c r="T5" s="24" t="n"/>
      <c r="U5" s="24" t="n"/>
      <c r="V5" s="29">
        <f>IF($A5="","",$I$1+SUM($N$4:$N5))</f>
        <v/>
      </c>
      <c r="W5" s="30">
        <f>IF($A5="",0,$V5-MAX($I$1,MAX($V$4:$V5)))</f>
        <v/>
      </c>
    </row>
    <row r="6" ht="15" customHeight="1">
      <c r="A6" s="20" t="n"/>
      <c r="B6" s="21">
        <f>IF($A6="","",$A6-WEEKDAY($A6,3))</f>
        <v/>
      </c>
      <c r="C6" s="22">
        <f>IF($A6="","",CHOOSE(WEEKDAY($A6),"Domingo","Segunda","Terça","Quarta","Quinta","Sexta","Sábado"))</f>
        <v/>
      </c>
      <c r="D6" s="23" t="n"/>
      <c r="E6" s="22">
        <f>IF($D6="","",IF($D6&lt;TIME(10,0,0),"Antes das 10h",IF($D6&lt;TIME(12,0,0),"10h às 12h",IF($D6&lt;TIME(15,0,0),"12h às 15h","Depois das 15h"))))</f>
        <v/>
      </c>
      <c r="F6" s="24" t="n"/>
      <c r="G6" s="24" t="n"/>
      <c r="H6" s="24" t="n"/>
      <c r="I6" s="25" t="n"/>
      <c r="J6" s="25" t="n"/>
      <c r="K6" s="25" t="n"/>
      <c r="L6" s="25" t="n"/>
      <c r="M6" s="26" t="n"/>
      <c r="N6" s="26" t="n"/>
      <c r="O6" s="27">
        <f>IF(OR($M6="",$N6=""),"",$N6/$M6)</f>
        <v/>
      </c>
      <c r="P6" s="28" t="n"/>
      <c r="Q6" s="24" t="n"/>
      <c r="R6" s="24" t="n"/>
      <c r="S6" s="24" t="n"/>
      <c r="T6" s="24" t="n"/>
      <c r="U6" s="24" t="n"/>
      <c r="V6" s="29">
        <f>IF($A6="","",$I$1+SUM($N$4:$N6))</f>
        <v/>
      </c>
      <c r="W6" s="30">
        <f>IF($A6="",0,$V6-MAX($I$1,MAX($V$4:$V6)))</f>
        <v/>
      </c>
    </row>
    <row r="7" ht="15" customHeight="1">
      <c r="A7" s="20" t="n"/>
      <c r="B7" s="21">
        <f>IF($A7="","",$A7-WEEKDAY($A7,3))</f>
        <v/>
      </c>
      <c r="C7" s="22">
        <f>IF($A7="","",CHOOSE(WEEKDAY($A7),"Domingo","Segunda","Terça","Quarta","Quinta","Sexta","Sábado"))</f>
        <v/>
      </c>
      <c r="D7" s="23" t="n"/>
      <c r="E7" s="22">
        <f>IF($D7="","",IF($D7&lt;TIME(10,0,0),"Antes das 10h",IF($D7&lt;TIME(12,0,0),"10h às 12h",IF($D7&lt;TIME(15,0,0),"12h às 15h","Depois das 15h"))))</f>
        <v/>
      </c>
      <c r="F7" s="24" t="n"/>
      <c r="G7" s="24" t="n"/>
      <c r="H7" s="24" t="n"/>
      <c r="I7" s="25" t="n"/>
      <c r="J7" s="25" t="n"/>
      <c r="K7" s="25" t="n"/>
      <c r="L7" s="25" t="n"/>
      <c r="M7" s="26" t="n"/>
      <c r="N7" s="26" t="n"/>
      <c r="O7" s="27">
        <f>IF(OR($M7="",$N7=""),"",$N7/$M7)</f>
        <v/>
      </c>
      <c r="P7" s="28" t="n"/>
      <c r="Q7" s="24" t="n"/>
      <c r="R7" s="24" t="n"/>
      <c r="S7" s="24" t="n"/>
      <c r="T7" s="24" t="n"/>
      <c r="U7" s="24" t="n"/>
      <c r="V7" s="29">
        <f>IF($A7="","",$I$1+SUM($N$4:$N7))</f>
        <v/>
      </c>
      <c r="W7" s="30">
        <f>IF($A7="",0,$V7-MAX($I$1,MAX($V$4:$V7)))</f>
        <v/>
      </c>
    </row>
    <row r="8" ht="15" customHeight="1">
      <c r="A8" s="20" t="n"/>
      <c r="B8" s="21">
        <f>IF($A8="","",$A8-WEEKDAY($A8,3))</f>
        <v/>
      </c>
      <c r="C8" s="22">
        <f>IF($A8="","",CHOOSE(WEEKDAY($A8),"Domingo","Segunda","Terça","Quarta","Quinta","Sexta","Sábado"))</f>
        <v/>
      </c>
      <c r="D8" s="23" t="n"/>
      <c r="E8" s="22">
        <f>IF($D8="","",IF($D8&lt;TIME(10,0,0),"Antes das 10h",IF($D8&lt;TIME(12,0,0),"10h às 12h",IF($D8&lt;TIME(15,0,0),"12h às 15h","Depois das 15h"))))</f>
        <v/>
      </c>
      <c r="F8" s="24" t="n"/>
      <c r="G8" s="24" t="n"/>
      <c r="H8" s="24" t="n"/>
      <c r="I8" s="25" t="n"/>
      <c r="J8" s="25" t="n"/>
      <c r="K8" s="25" t="n"/>
      <c r="L8" s="25" t="n"/>
      <c r="M8" s="26" t="n"/>
      <c r="N8" s="26" t="n"/>
      <c r="O8" s="27">
        <f>IF(OR($M8="",$N8=""),"",$N8/$M8)</f>
        <v/>
      </c>
      <c r="P8" s="28" t="n"/>
      <c r="Q8" s="24" t="n"/>
      <c r="R8" s="24" t="n"/>
      <c r="S8" s="24" t="n"/>
      <c r="T8" s="24" t="n"/>
      <c r="U8" s="24" t="n"/>
      <c r="V8" s="29">
        <f>IF($A8="","",$I$1+SUM($N$4:$N8))</f>
        <v/>
      </c>
      <c r="W8" s="30">
        <f>IF($A8="",0,$V8-MAX($I$1,MAX($V$4:$V8)))</f>
        <v/>
      </c>
    </row>
    <row r="9" ht="15" customHeight="1">
      <c r="A9" s="20" t="n"/>
      <c r="B9" s="21">
        <f>IF($A9="","",$A9-WEEKDAY($A9,3))</f>
        <v/>
      </c>
      <c r="C9" s="22">
        <f>IF($A9="","",CHOOSE(WEEKDAY($A9),"Domingo","Segunda","Terça","Quarta","Quinta","Sexta","Sábado"))</f>
        <v/>
      </c>
      <c r="D9" s="23" t="n"/>
      <c r="E9" s="22">
        <f>IF($D9="","",IF($D9&lt;TIME(10,0,0),"Antes das 10h",IF($D9&lt;TIME(12,0,0),"10h às 12h",IF($D9&lt;TIME(15,0,0),"12h às 15h","Depois das 15h"))))</f>
        <v/>
      </c>
      <c r="F9" s="24" t="n"/>
      <c r="G9" s="24" t="n"/>
      <c r="H9" s="24" t="n"/>
      <c r="I9" s="25" t="n"/>
      <c r="J9" s="25" t="n"/>
      <c r="K9" s="25" t="n"/>
      <c r="L9" s="25" t="n"/>
      <c r="M9" s="26" t="n"/>
      <c r="N9" s="26" t="n"/>
      <c r="O9" s="27">
        <f>IF(OR($M9="",$N9=""),"",$N9/$M9)</f>
        <v/>
      </c>
      <c r="P9" s="28" t="n"/>
      <c r="Q9" s="24" t="n"/>
      <c r="R9" s="24" t="n"/>
      <c r="S9" s="24" t="n"/>
      <c r="T9" s="24" t="n"/>
      <c r="U9" s="24" t="n"/>
      <c r="V9" s="29">
        <f>IF($A9="","",$I$1+SUM($N$4:$N9))</f>
        <v/>
      </c>
      <c r="W9" s="30">
        <f>IF($A9="",0,$V9-MAX($I$1,MAX($V$4:$V9)))</f>
        <v/>
      </c>
    </row>
    <row r="10" ht="15" customHeight="1">
      <c r="A10" s="20" t="n"/>
      <c r="B10" s="21">
        <f>IF($A10="","",$A10-WEEKDAY($A10,3))</f>
        <v/>
      </c>
      <c r="C10" s="22">
        <f>IF($A10="","",CHOOSE(WEEKDAY($A10),"Domingo","Segunda","Terça","Quarta","Quinta","Sexta","Sábado"))</f>
        <v/>
      </c>
      <c r="D10" s="23" t="n"/>
      <c r="E10" s="22">
        <f>IF($D10="","",IF($D10&lt;TIME(10,0,0),"Antes das 10h",IF($D10&lt;TIME(12,0,0),"10h às 12h",IF($D10&lt;TIME(15,0,0),"12h às 15h","Depois das 15h"))))</f>
        <v/>
      </c>
      <c r="F10" s="24" t="n"/>
      <c r="G10" s="24" t="n"/>
      <c r="H10" s="24" t="n"/>
      <c r="I10" s="25" t="n"/>
      <c r="J10" s="25" t="n"/>
      <c r="K10" s="25" t="n"/>
      <c r="L10" s="25" t="n"/>
      <c r="M10" s="26" t="n"/>
      <c r="N10" s="26" t="n"/>
      <c r="O10" s="27">
        <f>IF(OR($M10="",$N10=""),"",$N10/$M10)</f>
        <v/>
      </c>
      <c r="P10" s="28" t="n"/>
      <c r="Q10" s="24" t="n"/>
      <c r="R10" s="24" t="n"/>
      <c r="S10" s="24" t="n"/>
      <c r="T10" s="24" t="n"/>
      <c r="U10" s="24" t="n"/>
      <c r="V10" s="29">
        <f>IF($A10="","",$I$1+SUM($N$4:$N10))</f>
        <v/>
      </c>
      <c r="W10" s="30">
        <f>IF($A10="",0,$V10-MAX($I$1,MAX($V$4:$V10)))</f>
        <v/>
      </c>
    </row>
    <row r="11" ht="15" customHeight="1">
      <c r="A11" s="20" t="n"/>
      <c r="B11" s="21">
        <f>IF($A11="","",$A11-WEEKDAY($A11,3))</f>
        <v/>
      </c>
      <c r="C11" s="22">
        <f>IF($A11="","",CHOOSE(WEEKDAY($A11),"Domingo","Segunda","Terça","Quarta","Quinta","Sexta","Sábado"))</f>
        <v/>
      </c>
      <c r="D11" s="23" t="n"/>
      <c r="E11" s="22">
        <f>IF($D11="","",IF($D11&lt;TIME(10,0,0),"Antes das 10h",IF($D11&lt;TIME(12,0,0),"10h às 12h",IF($D11&lt;TIME(15,0,0),"12h às 15h","Depois das 15h"))))</f>
        <v/>
      </c>
      <c r="F11" s="24" t="n"/>
      <c r="G11" s="24" t="n"/>
      <c r="H11" s="24" t="n"/>
      <c r="I11" s="25" t="n"/>
      <c r="J11" s="25" t="n"/>
      <c r="K11" s="25" t="n"/>
      <c r="L11" s="25" t="n"/>
      <c r="M11" s="26" t="n"/>
      <c r="N11" s="26" t="n"/>
      <c r="O11" s="27">
        <f>IF(OR($M11="",$N11=""),"",$N11/$M11)</f>
        <v/>
      </c>
      <c r="P11" s="28" t="n"/>
      <c r="Q11" s="24" t="n"/>
      <c r="R11" s="24" t="n"/>
      <c r="S11" s="24" t="n"/>
      <c r="T11" s="24" t="n"/>
      <c r="U11" s="24" t="n"/>
      <c r="V11" s="29">
        <f>IF($A11="","",$I$1+SUM($N$4:$N11))</f>
        <v/>
      </c>
      <c r="W11" s="30">
        <f>IF($A11="",0,$V11-MAX($I$1,MAX($V$4:$V11)))</f>
        <v/>
      </c>
    </row>
    <row r="12" ht="15" customHeight="1">
      <c r="A12" s="20" t="n"/>
      <c r="B12" s="21">
        <f>IF($A12="","",$A12-WEEKDAY($A12,3))</f>
        <v/>
      </c>
      <c r="C12" s="22">
        <f>IF($A12="","",CHOOSE(WEEKDAY($A12),"Domingo","Segunda","Terça","Quarta","Quinta","Sexta","Sábado"))</f>
        <v/>
      </c>
      <c r="D12" s="23" t="n"/>
      <c r="E12" s="22">
        <f>IF($D12="","",IF($D12&lt;TIME(10,0,0),"Antes das 10h",IF($D12&lt;TIME(12,0,0),"10h às 12h",IF($D12&lt;TIME(15,0,0),"12h às 15h","Depois das 15h"))))</f>
        <v/>
      </c>
      <c r="F12" s="24" t="n"/>
      <c r="G12" s="24" t="n"/>
      <c r="H12" s="24" t="n"/>
      <c r="I12" s="25" t="n"/>
      <c r="J12" s="25" t="n"/>
      <c r="K12" s="25" t="n"/>
      <c r="L12" s="25" t="n"/>
      <c r="M12" s="26" t="n"/>
      <c r="N12" s="26" t="n"/>
      <c r="O12" s="27">
        <f>IF(OR($M12="",$N12=""),"",$N12/$M12)</f>
        <v/>
      </c>
      <c r="P12" s="28" t="n"/>
      <c r="Q12" s="24" t="n"/>
      <c r="R12" s="24" t="n"/>
      <c r="S12" s="24" t="n"/>
      <c r="T12" s="24" t="n"/>
      <c r="U12" s="24" t="n"/>
      <c r="V12" s="29">
        <f>IF($A12="","",$I$1+SUM($N$4:$N12))</f>
        <v/>
      </c>
      <c r="W12" s="30">
        <f>IF($A12="",0,$V12-MAX($I$1,MAX($V$4:$V12)))</f>
        <v/>
      </c>
    </row>
    <row r="13" ht="15" customHeight="1">
      <c r="A13" s="20" t="n"/>
      <c r="B13" s="21">
        <f>IF($A13="","",$A13-WEEKDAY($A13,3))</f>
        <v/>
      </c>
      <c r="C13" s="22">
        <f>IF($A13="","",CHOOSE(WEEKDAY($A13),"Domingo","Segunda","Terça","Quarta","Quinta","Sexta","Sábado"))</f>
        <v/>
      </c>
      <c r="D13" s="23" t="n"/>
      <c r="E13" s="22">
        <f>IF($D13="","",IF($D13&lt;TIME(10,0,0),"Antes das 10h",IF($D13&lt;TIME(12,0,0),"10h às 12h",IF($D13&lt;TIME(15,0,0),"12h às 15h","Depois das 15h"))))</f>
        <v/>
      </c>
      <c r="F13" s="24" t="n"/>
      <c r="G13" s="24" t="n"/>
      <c r="H13" s="24" t="n"/>
      <c r="I13" s="25" t="n"/>
      <c r="J13" s="25" t="n"/>
      <c r="K13" s="25" t="n"/>
      <c r="L13" s="25" t="n"/>
      <c r="M13" s="26" t="n"/>
      <c r="N13" s="26" t="n"/>
      <c r="O13" s="27">
        <f>IF(OR($M13="",$N13=""),"",$N13/$M13)</f>
        <v/>
      </c>
      <c r="P13" s="28" t="n"/>
      <c r="Q13" s="24" t="n"/>
      <c r="R13" s="24" t="n"/>
      <c r="S13" s="24" t="n"/>
      <c r="T13" s="24" t="n"/>
      <c r="U13" s="24" t="n"/>
      <c r="V13" s="29">
        <f>IF($A13="","",$I$1+SUM($N$4:$N13))</f>
        <v/>
      </c>
      <c r="W13" s="30">
        <f>IF($A13="",0,$V13-MAX($I$1,MAX($V$4:$V13)))</f>
        <v/>
      </c>
    </row>
    <row r="14" ht="15" customHeight="1">
      <c r="A14" s="20" t="n"/>
      <c r="B14" s="21">
        <f>IF($A14="","",$A14-WEEKDAY($A14,3))</f>
        <v/>
      </c>
      <c r="C14" s="22">
        <f>IF($A14="","",CHOOSE(WEEKDAY($A14),"Domingo","Segunda","Terça","Quarta","Quinta","Sexta","Sábado"))</f>
        <v/>
      </c>
      <c r="D14" s="23" t="n"/>
      <c r="E14" s="22">
        <f>IF($D14="","",IF($D14&lt;TIME(10,0,0),"Antes das 10h",IF($D14&lt;TIME(12,0,0),"10h às 12h",IF($D14&lt;TIME(15,0,0),"12h às 15h","Depois das 15h"))))</f>
        <v/>
      </c>
      <c r="F14" s="24" t="n"/>
      <c r="G14" s="24" t="n"/>
      <c r="H14" s="24" t="n"/>
      <c r="I14" s="25" t="n"/>
      <c r="J14" s="25" t="n"/>
      <c r="K14" s="25" t="n"/>
      <c r="L14" s="25" t="n"/>
      <c r="M14" s="26" t="n"/>
      <c r="N14" s="26" t="n"/>
      <c r="O14" s="27">
        <f>IF(OR($M14="",$N14=""),"",$N14/$M14)</f>
        <v/>
      </c>
      <c r="P14" s="28" t="n"/>
      <c r="Q14" s="24" t="n"/>
      <c r="R14" s="24" t="n"/>
      <c r="S14" s="24" t="n"/>
      <c r="T14" s="24" t="n"/>
      <c r="U14" s="24" t="n"/>
      <c r="V14" s="29">
        <f>IF($A14="","",$I$1+SUM($N$4:$N14))</f>
        <v/>
      </c>
      <c r="W14" s="30">
        <f>IF($A14="",0,$V14-MAX($I$1,MAX($V$4:$V14)))</f>
        <v/>
      </c>
    </row>
    <row r="15" ht="15" customHeight="1">
      <c r="A15" s="20" t="n"/>
      <c r="B15" s="21">
        <f>IF($A15="","",$A15-WEEKDAY($A15,3))</f>
        <v/>
      </c>
      <c r="C15" s="22">
        <f>IF($A15="","",CHOOSE(WEEKDAY($A15),"Domingo","Segunda","Terça","Quarta","Quinta","Sexta","Sábado"))</f>
        <v/>
      </c>
      <c r="D15" s="23" t="n"/>
      <c r="E15" s="22">
        <f>IF($D15="","",IF($D15&lt;TIME(10,0,0),"Antes das 10h",IF($D15&lt;TIME(12,0,0),"10h às 12h",IF($D15&lt;TIME(15,0,0),"12h às 15h","Depois das 15h"))))</f>
        <v/>
      </c>
      <c r="F15" s="24" t="n"/>
      <c r="G15" s="24" t="n"/>
      <c r="H15" s="24" t="n"/>
      <c r="I15" s="25" t="n"/>
      <c r="J15" s="25" t="n"/>
      <c r="K15" s="25" t="n"/>
      <c r="L15" s="25" t="n"/>
      <c r="M15" s="26" t="n"/>
      <c r="N15" s="26" t="n"/>
      <c r="O15" s="27">
        <f>IF(OR($M15="",$N15=""),"",$N15/$M15)</f>
        <v/>
      </c>
      <c r="P15" s="28" t="n"/>
      <c r="Q15" s="24" t="n"/>
      <c r="R15" s="24" t="n"/>
      <c r="S15" s="24" t="n"/>
      <c r="T15" s="24" t="n"/>
      <c r="U15" s="24" t="n"/>
      <c r="V15" s="29">
        <f>IF($A15="","",$I$1+SUM($N$4:$N15))</f>
        <v/>
      </c>
      <c r="W15" s="30">
        <f>IF($A15="",0,$V15-MAX($I$1,MAX($V$4:$V15)))</f>
        <v/>
      </c>
    </row>
    <row r="16" ht="15" customHeight="1">
      <c r="A16" s="20" t="n"/>
      <c r="B16" s="21">
        <f>IF($A16="","",$A16-WEEKDAY($A16,3))</f>
        <v/>
      </c>
      <c r="C16" s="22">
        <f>IF($A16="","",CHOOSE(WEEKDAY($A16),"Domingo","Segunda","Terça","Quarta","Quinta","Sexta","Sábado"))</f>
        <v/>
      </c>
      <c r="D16" s="23" t="n"/>
      <c r="E16" s="22">
        <f>IF($D16="","",IF($D16&lt;TIME(10,0,0),"Antes das 10h",IF($D16&lt;TIME(12,0,0),"10h às 12h",IF($D16&lt;TIME(15,0,0),"12h às 15h","Depois das 15h"))))</f>
        <v/>
      </c>
      <c r="F16" s="24" t="n"/>
      <c r="G16" s="24" t="n"/>
      <c r="H16" s="24" t="n"/>
      <c r="I16" s="25" t="n"/>
      <c r="J16" s="25" t="n"/>
      <c r="K16" s="25" t="n"/>
      <c r="L16" s="25" t="n"/>
      <c r="M16" s="26" t="n"/>
      <c r="N16" s="26" t="n"/>
      <c r="O16" s="27">
        <f>IF(OR($M16="",$N16=""),"",$N16/$M16)</f>
        <v/>
      </c>
      <c r="P16" s="28" t="n"/>
      <c r="Q16" s="24" t="n"/>
      <c r="R16" s="24" t="n"/>
      <c r="S16" s="24" t="n"/>
      <c r="T16" s="24" t="n"/>
      <c r="U16" s="24" t="n"/>
      <c r="V16" s="29">
        <f>IF($A16="","",$I$1+SUM($N$4:$N16))</f>
        <v/>
      </c>
      <c r="W16" s="30">
        <f>IF($A16="",0,$V16-MAX($I$1,MAX($V$4:$V16)))</f>
        <v/>
      </c>
    </row>
    <row r="17" ht="15" customHeight="1">
      <c r="A17" s="20" t="n"/>
      <c r="B17" s="21">
        <f>IF($A17="","",$A17-WEEKDAY($A17,3))</f>
        <v/>
      </c>
      <c r="C17" s="22">
        <f>IF($A17="","",CHOOSE(WEEKDAY($A17),"Domingo","Segunda","Terça","Quarta","Quinta","Sexta","Sábado"))</f>
        <v/>
      </c>
      <c r="D17" s="23" t="n"/>
      <c r="E17" s="22">
        <f>IF($D17="","",IF($D17&lt;TIME(10,0,0),"Antes das 10h",IF($D17&lt;TIME(12,0,0),"10h às 12h",IF($D17&lt;TIME(15,0,0),"12h às 15h","Depois das 15h"))))</f>
        <v/>
      </c>
      <c r="F17" s="24" t="n"/>
      <c r="G17" s="24" t="n"/>
      <c r="H17" s="24" t="n"/>
      <c r="I17" s="25" t="n"/>
      <c r="J17" s="25" t="n"/>
      <c r="K17" s="25" t="n"/>
      <c r="L17" s="25" t="n"/>
      <c r="M17" s="26" t="n"/>
      <c r="N17" s="26" t="n"/>
      <c r="O17" s="27">
        <f>IF(OR($M17="",$N17=""),"",$N17/$M17)</f>
        <v/>
      </c>
      <c r="P17" s="28" t="n"/>
      <c r="Q17" s="24" t="n"/>
      <c r="R17" s="24" t="n"/>
      <c r="S17" s="24" t="n"/>
      <c r="T17" s="24" t="n"/>
      <c r="U17" s="24" t="n"/>
      <c r="V17" s="29">
        <f>IF($A17="","",$I$1+SUM($N$4:$N17))</f>
        <v/>
      </c>
      <c r="W17" s="30">
        <f>IF($A17="",0,$V17-MAX($I$1,MAX($V$4:$V17)))</f>
        <v/>
      </c>
    </row>
    <row r="18" ht="15" customHeight="1">
      <c r="A18" s="20" t="n"/>
      <c r="B18" s="21">
        <f>IF($A18="","",$A18-WEEKDAY($A18,3))</f>
        <v/>
      </c>
      <c r="C18" s="22">
        <f>IF($A18="","",CHOOSE(WEEKDAY($A18),"Domingo","Segunda","Terça","Quarta","Quinta","Sexta","Sábado"))</f>
        <v/>
      </c>
      <c r="D18" s="23" t="n"/>
      <c r="E18" s="22">
        <f>IF($D18="","",IF($D18&lt;TIME(10,0,0),"Antes das 10h",IF($D18&lt;TIME(12,0,0),"10h às 12h",IF($D18&lt;TIME(15,0,0),"12h às 15h","Depois das 15h"))))</f>
        <v/>
      </c>
      <c r="F18" s="24" t="n"/>
      <c r="G18" s="24" t="n"/>
      <c r="H18" s="24" t="n"/>
      <c r="I18" s="25" t="n"/>
      <c r="J18" s="25" t="n"/>
      <c r="K18" s="25" t="n"/>
      <c r="L18" s="25" t="n"/>
      <c r="M18" s="26" t="n"/>
      <c r="N18" s="26" t="n"/>
      <c r="O18" s="27">
        <f>IF(OR($M18="",$N18=""),"",$N18/$M18)</f>
        <v/>
      </c>
      <c r="P18" s="28" t="n"/>
      <c r="Q18" s="24" t="n"/>
      <c r="R18" s="24" t="n"/>
      <c r="S18" s="24" t="n"/>
      <c r="T18" s="24" t="n"/>
      <c r="U18" s="24" t="n"/>
      <c r="V18" s="29">
        <f>IF($A18="","",$I$1+SUM($N$4:$N18))</f>
        <v/>
      </c>
      <c r="W18" s="30">
        <f>IF($A18="",0,$V18-MAX($I$1,MAX($V$4:$V18)))</f>
        <v/>
      </c>
    </row>
    <row r="19" ht="15" customHeight="1">
      <c r="A19" s="20" t="n"/>
      <c r="B19" s="21">
        <f>IF($A19="","",$A19-WEEKDAY($A19,3))</f>
        <v/>
      </c>
      <c r="C19" s="22">
        <f>IF($A19="","",CHOOSE(WEEKDAY($A19),"Domingo","Segunda","Terça","Quarta","Quinta","Sexta","Sábado"))</f>
        <v/>
      </c>
      <c r="D19" s="23" t="n"/>
      <c r="E19" s="22">
        <f>IF($D19="","",IF($D19&lt;TIME(10,0,0),"Antes das 10h",IF($D19&lt;TIME(12,0,0),"10h às 12h",IF($D19&lt;TIME(15,0,0),"12h às 15h","Depois das 15h"))))</f>
        <v/>
      </c>
      <c r="F19" s="24" t="n"/>
      <c r="G19" s="24" t="n"/>
      <c r="H19" s="24" t="n"/>
      <c r="I19" s="25" t="n"/>
      <c r="J19" s="25" t="n"/>
      <c r="K19" s="25" t="n"/>
      <c r="L19" s="25" t="n"/>
      <c r="M19" s="26" t="n"/>
      <c r="N19" s="26" t="n"/>
      <c r="O19" s="27">
        <f>IF(OR($M19="",$N19=""),"",$N19/$M19)</f>
        <v/>
      </c>
      <c r="P19" s="28" t="n"/>
      <c r="Q19" s="24" t="n"/>
      <c r="R19" s="24" t="n"/>
      <c r="S19" s="24" t="n"/>
      <c r="T19" s="24" t="n"/>
      <c r="U19" s="24" t="n"/>
      <c r="V19" s="29">
        <f>IF($A19="","",$I$1+SUM($N$4:$N19))</f>
        <v/>
      </c>
      <c r="W19" s="30">
        <f>IF($A19="",0,$V19-MAX($I$1,MAX($V$4:$V19)))</f>
        <v/>
      </c>
    </row>
    <row r="20" ht="15" customHeight="1">
      <c r="A20" s="20" t="n"/>
      <c r="B20" s="21">
        <f>IF($A20="","",$A20-WEEKDAY($A20,3))</f>
        <v/>
      </c>
      <c r="C20" s="22">
        <f>IF($A20="","",CHOOSE(WEEKDAY($A20),"Domingo","Segunda","Terça","Quarta","Quinta","Sexta","Sábado"))</f>
        <v/>
      </c>
      <c r="D20" s="23" t="n"/>
      <c r="E20" s="22">
        <f>IF($D20="","",IF($D20&lt;TIME(10,0,0),"Antes das 10h",IF($D20&lt;TIME(12,0,0),"10h às 12h",IF($D20&lt;TIME(15,0,0),"12h às 15h","Depois das 15h"))))</f>
        <v/>
      </c>
      <c r="F20" s="24" t="n"/>
      <c r="G20" s="24" t="n"/>
      <c r="H20" s="24" t="n"/>
      <c r="I20" s="25" t="n"/>
      <c r="J20" s="25" t="n"/>
      <c r="K20" s="25" t="n"/>
      <c r="L20" s="25" t="n"/>
      <c r="M20" s="26" t="n"/>
      <c r="N20" s="26" t="n"/>
      <c r="O20" s="27">
        <f>IF(OR($M20="",$N20=""),"",$N20/$M20)</f>
        <v/>
      </c>
      <c r="P20" s="28" t="n"/>
      <c r="Q20" s="24" t="n"/>
      <c r="R20" s="24" t="n"/>
      <c r="S20" s="24" t="n"/>
      <c r="T20" s="24" t="n"/>
      <c r="U20" s="24" t="n"/>
      <c r="V20" s="29">
        <f>IF($A20="","",$I$1+SUM($N$4:$N20))</f>
        <v/>
      </c>
      <c r="W20" s="30">
        <f>IF($A20="",0,$V20-MAX($I$1,MAX($V$4:$V20)))</f>
        <v/>
      </c>
    </row>
    <row r="21" ht="15" customHeight="1">
      <c r="A21" s="20" t="n"/>
      <c r="B21" s="21">
        <f>IF($A21="","",$A21-WEEKDAY($A21,3))</f>
        <v/>
      </c>
      <c r="C21" s="22">
        <f>IF($A21="","",CHOOSE(WEEKDAY($A21),"Domingo","Segunda","Terça","Quarta","Quinta","Sexta","Sábado"))</f>
        <v/>
      </c>
      <c r="D21" s="23" t="n"/>
      <c r="E21" s="22">
        <f>IF($D21="","",IF($D21&lt;TIME(10,0,0),"Antes das 10h",IF($D21&lt;TIME(12,0,0),"10h às 12h",IF($D21&lt;TIME(15,0,0),"12h às 15h","Depois das 15h"))))</f>
        <v/>
      </c>
      <c r="F21" s="24" t="n"/>
      <c r="G21" s="24" t="n"/>
      <c r="H21" s="24" t="n"/>
      <c r="I21" s="25" t="n"/>
      <c r="J21" s="25" t="n"/>
      <c r="K21" s="25" t="n"/>
      <c r="L21" s="25" t="n"/>
      <c r="M21" s="26" t="n"/>
      <c r="N21" s="26" t="n"/>
      <c r="O21" s="27">
        <f>IF(OR($M21="",$N21=""),"",$N21/$M21)</f>
        <v/>
      </c>
      <c r="P21" s="28" t="n"/>
      <c r="Q21" s="24" t="n"/>
      <c r="R21" s="24" t="n"/>
      <c r="S21" s="24" t="n"/>
      <c r="T21" s="24" t="n"/>
      <c r="U21" s="24" t="n"/>
      <c r="V21" s="29">
        <f>IF($A21="","",$I$1+SUM($N$4:$N21))</f>
        <v/>
      </c>
      <c r="W21" s="30">
        <f>IF($A21="",0,$V21-MAX($I$1,MAX($V$4:$V21)))</f>
        <v/>
      </c>
    </row>
    <row r="22" ht="15" customHeight="1">
      <c r="A22" s="20" t="n"/>
      <c r="B22" s="21">
        <f>IF($A22="","",$A22-WEEKDAY($A22,3))</f>
        <v/>
      </c>
      <c r="C22" s="22">
        <f>IF($A22="","",CHOOSE(WEEKDAY($A22),"Domingo","Segunda","Terça","Quarta","Quinta","Sexta","Sábado"))</f>
        <v/>
      </c>
      <c r="D22" s="23" t="n"/>
      <c r="E22" s="22">
        <f>IF($D22="","",IF($D22&lt;TIME(10,0,0),"Antes das 10h",IF($D22&lt;TIME(12,0,0),"10h às 12h",IF($D22&lt;TIME(15,0,0),"12h às 15h","Depois das 15h"))))</f>
        <v/>
      </c>
      <c r="F22" s="24" t="n"/>
      <c r="G22" s="24" t="n"/>
      <c r="H22" s="24" t="n"/>
      <c r="I22" s="25" t="n"/>
      <c r="J22" s="25" t="n"/>
      <c r="K22" s="25" t="n"/>
      <c r="L22" s="25" t="n"/>
      <c r="M22" s="26" t="n"/>
      <c r="N22" s="26" t="n"/>
      <c r="O22" s="27">
        <f>IF(OR($M22="",$N22=""),"",$N22/$M22)</f>
        <v/>
      </c>
      <c r="P22" s="28" t="n"/>
      <c r="Q22" s="24" t="n"/>
      <c r="R22" s="24" t="n"/>
      <c r="S22" s="24" t="n"/>
      <c r="T22" s="24" t="n"/>
      <c r="U22" s="24" t="n"/>
      <c r="V22" s="29">
        <f>IF($A22="","",$I$1+SUM($N$4:$N22))</f>
        <v/>
      </c>
      <c r="W22" s="30">
        <f>IF($A22="",0,$V22-MAX($I$1,MAX($V$4:$V22)))</f>
        <v/>
      </c>
    </row>
    <row r="23" ht="15" customHeight="1">
      <c r="A23" s="20" t="n"/>
      <c r="B23" s="21">
        <f>IF($A23="","",$A23-WEEKDAY($A23,3))</f>
        <v/>
      </c>
      <c r="C23" s="22">
        <f>IF($A23="","",CHOOSE(WEEKDAY($A23),"Domingo","Segunda","Terça","Quarta","Quinta","Sexta","Sábado"))</f>
        <v/>
      </c>
      <c r="D23" s="23" t="n"/>
      <c r="E23" s="22">
        <f>IF($D23="","",IF($D23&lt;TIME(10,0,0),"Antes das 10h",IF($D23&lt;TIME(12,0,0),"10h às 12h",IF($D23&lt;TIME(15,0,0),"12h às 15h","Depois das 15h"))))</f>
        <v/>
      </c>
      <c r="F23" s="24" t="n"/>
      <c r="G23" s="24" t="n"/>
      <c r="H23" s="24" t="n"/>
      <c r="I23" s="25" t="n"/>
      <c r="J23" s="25" t="n"/>
      <c r="K23" s="25" t="n"/>
      <c r="L23" s="25" t="n"/>
      <c r="M23" s="26" t="n"/>
      <c r="N23" s="26" t="n"/>
      <c r="O23" s="27">
        <f>IF(OR($M23="",$N23=""),"",$N23/$M23)</f>
        <v/>
      </c>
      <c r="P23" s="28" t="n"/>
      <c r="Q23" s="24" t="n"/>
      <c r="R23" s="24" t="n"/>
      <c r="S23" s="24" t="n"/>
      <c r="T23" s="24" t="n"/>
      <c r="U23" s="24" t="n"/>
      <c r="V23" s="29">
        <f>IF($A23="","",$I$1+SUM($N$4:$N23))</f>
        <v/>
      </c>
      <c r="W23" s="30">
        <f>IF($A23="",0,$V23-MAX($I$1,MAX($V$4:$V23)))</f>
        <v/>
      </c>
    </row>
    <row r="24" ht="15" customHeight="1">
      <c r="A24" s="20" t="n"/>
      <c r="B24" s="21">
        <f>IF($A24="","",$A24-WEEKDAY($A24,3))</f>
        <v/>
      </c>
      <c r="C24" s="22">
        <f>IF($A24="","",CHOOSE(WEEKDAY($A24),"Domingo","Segunda","Terça","Quarta","Quinta","Sexta","Sábado"))</f>
        <v/>
      </c>
      <c r="D24" s="23" t="n"/>
      <c r="E24" s="22">
        <f>IF($D24="","",IF($D24&lt;TIME(10,0,0),"Antes das 10h",IF($D24&lt;TIME(12,0,0),"10h às 12h",IF($D24&lt;TIME(15,0,0),"12h às 15h","Depois das 15h"))))</f>
        <v/>
      </c>
      <c r="F24" s="24" t="n"/>
      <c r="G24" s="24" t="n"/>
      <c r="H24" s="24" t="n"/>
      <c r="I24" s="25" t="n"/>
      <c r="J24" s="25" t="n"/>
      <c r="K24" s="25" t="n"/>
      <c r="L24" s="25" t="n"/>
      <c r="M24" s="26" t="n"/>
      <c r="N24" s="26" t="n"/>
      <c r="O24" s="27">
        <f>IF(OR($M24="",$N24=""),"",$N24/$M24)</f>
        <v/>
      </c>
      <c r="P24" s="28" t="n"/>
      <c r="Q24" s="24" t="n"/>
      <c r="R24" s="24" t="n"/>
      <c r="S24" s="24" t="n"/>
      <c r="T24" s="24" t="n"/>
      <c r="U24" s="24" t="n"/>
      <c r="V24" s="29">
        <f>IF($A24="","",$I$1+SUM($N$4:$N24))</f>
        <v/>
      </c>
      <c r="W24" s="30">
        <f>IF($A24="",0,$V24-MAX($I$1,MAX($V$4:$V24)))</f>
        <v/>
      </c>
    </row>
    <row r="25" ht="15" customHeight="1">
      <c r="A25" s="20" t="n"/>
      <c r="B25" s="21">
        <f>IF($A25="","",$A25-WEEKDAY($A25,3))</f>
        <v/>
      </c>
      <c r="C25" s="22">
        <f>IF($A25="","",CHOOSE(WEEKDAY($A25),"Domingo","Segunda","Terça","Quarta","Quinta","Sexta","Sábado"))</f>
        <v/>
      </c>
      <c r="D25" s="23" t="n"/>
      <c r="E25" s="22">
        <f>IF($D25="","",IF($D25&lt;TIME(10,0,0),"Antes das 10h",IF($D25&lt;TIME(12,0,0),"10h às 12h",IF($D25&lt;TIME(15,0,0),"12h às 15h","Depois das 15h"))))</f>
        <v/>
      </c>
      <c r="F25" s="24" t="n"/>
      <c r="G25" s="24" t="n"/>
      <c r="H25" s="24" t="n"/>
      <c r="I25" s="25" t="n"/>
      <c r="J25" s="25" t="n"/>
      <c r="K25" s="25" t="n"/>
      <c r="L25" s="25" t="n"/>
      <c r="M25" s="26" t="n"/>
      <c r="N25" s="26" t="n"/>
      <c r="O25" s="27">
        <f>IF(OR($M25="",$N25=""),"",$N25/$M25)</f>
        <v/>
      </c>
      <c r="P25" s="28" t="n"/>
      <c r="Q25" s="24" t="n"/>
      <c r="R25" s="24" t="n"/>
      <c r="S25" s="24" t="n"/>
      <c r="T25" s="24" t="n"/>
      <c r="U25" s="24" t="n"/>
      <c r="V25" s="29">
        <f>IF($A25="","",$I$1+SUM($N$4:$N25))</f>
        <v/>
      </c>
      <c r="W25" s="30">
        <f>IF($A25="",0,$V25-MAX($I$1,MAX($V$4:$V25)))</f>
        <v/>
      </c>
    </row>
    <row r="26" ht="15" customHeight="1">
      <c r="A26" s="20" t="n"/>
      <c r="B26" s="21">
        <f>IF($A26="","",$A26-WEEKDAY($A26,3))</f>
        <v/>
      </c>
      <c r="C26" s="22">
        <f>IF($A26="","",CHOOSE(WEEKDAY($A26),"Domingo","Segunda","Terça","Quarta","Quinta","Sexta","Sábado"))</f>
        <v/>
      </c>
      <c r="D26" s="23" t="n"/>
      <c r="E26" s="22">
        <f>IF($D26="","",IF($D26&lt;TIME(10,0,0),"Antes das 10h",IF($D26&lt;TIME(12,0,0),"10h às 12h",IF($D26&lt;TIME(15,0,0),"12h às 15h","Depois das 15h"))))</f>
        <v/>
      </c>
      <c r="F26" s="24" t="n"/>
      <c r="G26" s="24" t="n"/>
      <c r="H26" s="24" t="n"/>
      <c r="I26" s="25" t="n"/>
      <c r="J26" s="25" t="n"/>
      <c r="K26" s="25" t="n"/>
      <c r="L26" s="25" t="n"/>
      <c r="M26" s="26" t="n"/>
      <c r="N26" s="26" t="n"/>
      <c r="O26" s="27">
        <f>IF(OR($M26="",$N26=""),"",$N26/$M26)</f>
        <v/>
      </c>
      <c r="P26" s="28" t="n"/>
      <c r="Q26" s="24" t="n"/>
      <c r="R26" s="24" t="n"/>
      <c r="S26" s="24" t="n"/>
      <c r="T26" s="24" t="n"/>
      <c r="U26" s="24" t="n"/>
      <c r="V26" s="29">
        <f>IF($A26="","",$I$1+SUM($N$4:$N26))</f>
        <v/>
      </c>
      <c r="W26" s="30">
        <f>IF($A26="",0,$V26-MAX($I$1,MAX($V$4:$V26)))</f>
        <v/>
      </c>
    </row>
    <row r="27" ht="15" customHeight="1">
      <c r="A27" s="20" t="n"/>
      <c r="B27" s="21">
        <f>IF($A27="","",$A27-WEEKDAY($A27,3))</f>
        <v/>
      </c>
      <c r="C27" s="22">
        <f>IF($A27="","",CHOOSE(WEEKDAY($A27),"Domingo","Segunda","Terça","Quarta","Quinta","Sexta","Sábado"))</f>
        <v/>
      </c>
      <c r="D27" s="23" t="n"/>
      <c r="E27" s="22">
        <f>IF($D27="","",IF($D27&lt;TIME(10,0,0),"Antes das 10h",IF($D27&lt;TIME(12,0,0),"10h às 12h",IF($D27&lt;TIME(15,0,0),"12h às 15h","Depois das 15h"))))</f>
        <v/>
      </c>
      <c r="F27" s="24" t="n"/>
      <c r="G27" s="24" t="n"/>
      <c r="H27" s="24" t="n"/>
      <c r="I27" s="25" t="n"/>
      <c r="J27" s="25" t="n"/>
      <c r="K27" s="25" t="n"/>
      <c r="L27" s="25" t="n"/>
      <c r="M27" s="26" t="n"/>
      <c r="N27" s="26" t="n"/>
      <c r="O27" s="27">
        <f>IF(OR($M27="",$N27=""),"",$N27/$M27)</f>
        <v/>
      </c>
      <c r="P27" s="28" t="n"/>
      <c r="Q27" s="24" t="n"/>
      <c r="R27" s="24" t="n"/>
      <c r="S27" s="24" t="n"/>
      <c r="T27" s="24" t="n"/>
      <c r="U27" s="24" t="n"/>
      <c r="V27" s="29">
        <f>IF($A27="","",$I$1+SUM($N$4:$N27))</f>
        <v/>
      </c>
      <c r="W27" s="30">
        <f>IF($A27="",0,$V27-MAX($I$1,MAX($V$4:$V27)))</f>
        <v/>
      </c>
    </row>
    <row r="28" ht="15" customHeight="1">
      <c r="A28" s="20" t="n"/>
      <c r="B28" s="21">
        <f>IF($A28="","",$A28-WEEKDAY($A28,3))</f>
        <v/>
      </c>
      <c r="C28" s="22">
        <f>IF($A28="","",CHOOSE(WEEKDAY($A28),"Domingo","Segunda","Terça","Quarta","Quinta","Sexta","Sábado"))</f>
        <v/>
      </c>
      <c r="D28" s="23" t="n"/>
      <c r="E28" s="22">
        <f>IF($D28="","",IF($D28&lt;TIME(10,0,0),"Antes das 10h",IF($D28&lt;TIME(12,0,0),"10h às 12h",IF($D28&lt;TIME(15,0,0),"12h às 15h","Depois das 15h"))))</f>
        <v/>
      </c>
      <c r="F28" s="24" t="n"/>
      <c r="G28" s="24" t="n"/>
      <c r="H28" s="24" t="n"/>
      <c r="I28" s="25" t="n"/>
      <c r="J28" s="25" t="n"/>
      <c r="K28" s="25" t="n"/>
      <c r="L28" s="25" t="n"/>
      <c r="M28" s="26" t="n"/>
      <c r="N28" s="26" t="n"/>
      <c r="O28" s="27">
        <f>IF(OR($M28="",$N28=""),"",$N28/$M28)</f>
        <v/>
      </c>
      <c r="P28" s="28" t="n"/>
      <c r="Q28" s="24" t="n"/>
      <c r="R28" s="24" t="n"/>
      <c r="S28" s="24" t="n"/>
      <c r="T28" s="24" t="n"/>
      <c r="U28" s="24" t="n"/>
      <c r="V28" s="29">
        <f>IF($A28="","",$I$1+SUM($N$4:$N28))</f>
        <v/>
      </c>
      <c r="W28" s="30">
        <f>IF($A28="",0,$V28-MAX($I$1,MAX($V$4:$V28)))</f>
        <v/>
      </c>
    </row>
    <row r="29" ht="15" customHeight="1">
      <c r="A29" s="20" t="n"/>
      <c r="B29" s="21">
        <f>IF($A29="","",$A29-WEEKDAY($A29,3))</f>
        <v/>
      </c>
      <c r="C29" s="22">
        <f>IF($A29="","",CHOOSE(WEEKDAY($A29),"Domingo","Segunda","Terça","Quarta","Quinta","Sexta","Sábado"))</f>
        <v/>
      </c>
      <c r="D29" s="23" t="n"/>
      <c r="E29" s="22">
        <f>IF($D29="","",IF($D29&lt;TIME(10,0,0),"Antes das 10h",IF($D29&lt;TIME(12,0,0),"10h às 12h",IF($D29&lt;TIME(15,0,0),"12h às 15h","Depois das 15h"))))</f>
        <v/>
      </c>
      <c r="F29" s="24" t="n"/>
      <c r="G29" s="24" t="n"/>
      <c r="H29" s="24" t="n"/>
      <c r="I29" s="25" t="n"/>
      <c r="J29" s="25" t="n"/>
      <c r="K29" s="25" t="n"/>
      <c r="L29" s="25" t="n"/>
      <c r="M29" s="26" t="n"/>
      <c r="N29" s="26" t="n"/>
      <c r="O29" s="27">
        <f>IF(OR($M29="",$N29=""),"",$N29/$M29)</f>
        <v/>
      </c>
      <c r="P29" s="28" t="n"/>
      <c r="Q29" s="24" t="n"/>
      <c r="R29" s="24" t="n"/>
      <c r="S29" s="24" t="n"/>
      <c r="T29" s="24" t="n"/>
      <c r="U29" s="24" t="n"/>
      <c r="V29" s="29">
        <f>IF($A29="","",$I$1+SUM($N$4:$N29))</f>
        <v/>
      </c>
      <c r="W29" s="30">
        <f>IF($A29="",0,$V29-MAX($I$1,MAX($V$4:$V29)))</f>
        <v/>
      </c>
    </row>
    <row r="30" ht="15" customHeight="1">
      <c r="A30" s="20" t="n"/>
      <c r="B30" s="21">
        <f>IF($A30="","",$A30-WEEKDAY($A30,3))</f>
        <v/>
      </c>
      <c r="C30" s="22">
        <f>IF($A30="","",CHOOSE(WEEKDAY($A30),"Domingo","Segunda","Terça","Quarta","Quinta","Sexta","Sábado"))</f>
        <v/>
      </c>
      <c r="D30" s="23" t="n"/>
      <c r="E30" s="22">
        <f>IF($D30="","",IF($D30&lt;TIME(10,0,0),"Antes das 10h",IF($D30&lt;TIME(12,0,0),"10h às 12h",IF($D30&lt;TIME(15,0,0),"12h às 15h","Depois das 15h"))))</f>
        <v/>
      </c>
      <c r="F30" s="24" t="n"/>
      <c r="G30" s="24" t="n"/>
      <c r="H30" s="24" t="n"/>
      <c r="I30" s="25" t="n"/>
      <c r="J30" s="25" t="n"/>
      <c r="K30" s="25" t="n"/>
      <c r="L30" s="25" t="n"/>
      <c r="M30" s="26" t="n"/>
      <c r="N30" s="26" t="n"/>
      <c r="O30" s="27">
        <f>IF(OR($M30="",$N30=""),"",$N30/$M30)</f>
        <v/>
      </c>
      <c r="P30" s="28" t="n"/>
      <c r="Q30" s="24" t="n"/>
      <c r="R30" s="24" t="n"/>
      <c r="S30" s="24" t="n"/>
      <c r="T30" s="24" t="n"/>
      <c r="U30" s="24" t="n"/>
      <c r="V30" s="29">
        <f>IF($A30="","",$I$1+SUM($N$4:$N30))</f>
        <v/>
      </c>
      <c r="W30" s="30">
        <f>IF($A30="",0,$V30-MAX($I$1,MAX($V$4:$V30)))</f>
        <v/>
      </c>
    </row>
    <row r="31" ht="15" customHeight="1">
      <c r="A31" s="20" t="n"/>
      <c r="B31" s="21">
        <f>IF($A31="","",$A31-WEEKDAY($A31,3))</f>
        <v/>
      </c>
      <c r="C31" s="22">
        <f>IF($A31="","",CHOOSE(WEEKDAY($A31),"Domingo","Segunda","Terça","Quarta","Quinta","Sexta","Sábado"))</f>
        <v/>
      </c>
      <c r="D31" s="23" t="n"/>
      <c r="E31" s="22">
        <f>IF($D31="","",IF($D31&lt;TIME(10,0,0),"Antes das 10h",IF($D31&lt;TIME(12,0,0),"10h às 12h",IF($D31&lt;TIME(15,0,0),"12h às 15h","Depois das 15h"))))</f>
        <v/>
      </c>
      <c r="F31" s="24" t="n"/>
      <c r="G31" s="24" t="n"/>
      <c r="H31" s="24" t="n"/>
      <c r="I31" s="25" t="n"/>
      <c r="J31" s="25" t="n"/>
      <c r="K31" s="25" t="n"/>
      <c r="L31" s="25" t="n"/>
      <c r="M31" s="26" t="n"/>
      <c r="N31" s="26" t="n"/>
      <c r="O31" s="27">
        <f>IF(OR($M31="",$N31=""),"",$N31/$M31)</f>
        <v/>
      </c>
      <c r="P31" s="28" t="n"/>
      <c r="Q31" s="24" t="n"/>
      <c r="R31" s="24" t="n"/>
      <c r="S31" s="24" t="n"/>
      <c r="T31" s="24" t="n"/>
      <c r="U31" s="24" t="n"/>
      <c r="V31" s="29">
        <f>IF($A31="","",$I$1+SUM($N$4:$N31))</f>
        <v/>
      </c>
      <c r="W31" s="30">
        <f>IF($A31="",0,$V31-MAX($I$1,MAX($V$4:$V31)))</f>
        <v/>
      </c>
    </row>
    <row r="32" ht="15" customHeight="1">
      <c r="A32" s="20" t="n"/>
      <c r="B32" s="21">
        <f>IF($A32="","",$A32-WEEKDAY($A32,3))</f>
        <v/>
      </c>
      <c r="C32" s="22">
        <f>IF($A32="","",CHOOSE(WEEKDAY($A32),"Domingo","Segunda","Terça","Quarta","Quinta","Sexta","Sábado"))</f>
        <v/>
      </c>
      <c r="D32" s="23" t="n"/>
      <c r="E32" s="22">
        <f>IF($D32="","",IF($D32&lt;TIME(10,0,0),"Antes das 10h",IF($D32&lt;TIME(12,0,0),"10h às 12h",IF($D32&lt;TIME(15,0,0),"12h às 15h","Depois das 15h"))))</f>
        <v/>
      </c>
      <c r="F32" s="24" t="n"/>
      <c r="G32" s="24" t="n"/>
      <c r="H32" s="24" t="n"/>
      <c r="I32" s="25" t="n"/>
      <c r="J32" s="25" t="n"/>
      <c r="K32" s="25" t="n"/>
      <c r="L32" s="25" t="n"/>
      <c r="M32" s="26" t="n"/>
      <c r="N32" s="26" t="n"/>
      <c r="O32" s="27">
        <f>IF(OR($M32="",$N32=""),"",$N32/$M32)</f>
        <v/>
      </c>
      <c r="P32" s="28" t="n"/>
      <c r="Q32" s="24" t="n"/>
      <c r="R32" s="24" t="n"/>
      <c r="S32" s="24" t="n"/>
      <c r="T32" s="24" t="n"/>
      <c r="U32" s="24" t="n"/>
      <c r="V32" s="29">
        <f>IF($A32="","",$I$1+SUM($N$4:$N32))</f>
        <v/>
      </c>
      <c r="W32" s="30">
        <f>IF($A32="",0,$V32-MAX($I$1,MAX($V$4:$V32)))</f>
        <v/>
      </c>
    </row>
    <row r="33" ht="15" customHeight="1">
      <c r="A33" s="20" t="n"/>
      <c r="B33" s="21">
        <f>IF($A33="","",$A33-WEEKDAY($A33,3))</f>
        <v/>
      </c>
      <c r="C33" s="22">
        <f>IF($A33="","",CHOOSE(WEEKDAY($A33),"Domingo","Segunda","Terça","Quarta","Quinta","Sexta","Sábado"))</f>
        <v/>
      </c>
      <c r="D33" s="23" t="n"/>
      <c r="E33" s="22">
        <f>IF($D33="","",IF($D33&lt;TIME(10,0,0),"Antes das 10h",IF($D33&lt;TIME(12,0,0),"10h às 12h",IF($D33&lt;TIME(15,0,0),"12h às 15h","Depois das 15h"))))</f>
        <v/>
      </c>
      <c r="F33" s="24" t="n"/>
      <c r="G33" s="24" t="n"/>
      <c r="H33" s="24" t="n"/>
      <c r="I33" s="25" t="n"/>
      <c r="J33" s="25" t="n"/>
      <c r="K33" s="25" t="n"/>
      <c r="L33" s="25" t="n"/>
      <c r="M33" s="26" t="n"/>
      <c r="N33" s="26" t="n"/>
      <c r="O33" s="27">
        <f>IF(OR($M33="",$N33=""),"",$N33/$M33)</f>
        <v/>
      </c>
      <c r="P33" s="28" t="n"/>
      <c r="Q33" s="24" t="n"/>
      <c r="R33" s="24" t="n"/>
      <c r="S33" s="24" t="n"/>
      <c r="T33" s="24" t="n"/>
      <c r="U33" s="24" t="n"/>
      <c r="V33" s="29">
        <f>IF($A33="","",$I$1+SUM($N$4:$N33))</f>
        <v/>
      </c>
      <c r="W33" s="30">
        <f>IF($A33="",0,$V33-MAX($I$1,MAX($V$4:$V33)))</f>
        <v/>
      </c>
    </row>
    <row r="34" ht="15" customHeight="1">
      <c r="A34" s="20" t="n"/>
      <c r="B34" s="21">
        <f>IF($A34="","",$A34-WEEKDAY($A34,3))</f>
        <v/>
      </c>
      <c r="C34" s="22">
        <f>IF($A34="","",CHOOSE(WEEKDAY($A34),"Domingo","Segunda","Terça","Quarta","Quinta","Sexta","Sábado"))</f>
        <v/>
      </c>
      <c r="D34" s="23" t="n"/>
      <c r="E34" s="22">
        <f>IF($D34="","",IF($D34&lt;TIME(10,0,0),"Antes das 10h",IF($D34&lt;TIME(12,0,0),"10h às 12h",IF($D34&lt;TIME(15,0,0),"12h às 15h","Depois das 15h"))))</f>
        <v/>
      </c>
      <c r="F34" s="24" t="n"/>
      <c r="G34" s="24" t="n"/>
      <c r="H34" s="24" t="n"/>
      <c r="I34" s="25" t="n"/>
      <c r="J34" s="25" t="n"/>
      <c r="K34" s="25" t="n"/>
      <c r="L34" s="25" t="n"/>
      <c r="M34" s="26" t="n"/>
      <c r="N34" s="26" t="n"/>
      <c r="O34" s="27">
        <f>IF(OR($M34="",$N34=""),"",$N34/$M34)</f>
        <v/>
      </c>
      <c r="P34" s="28" t="n"/>
      <c r="Q34" s="24" t="n"/>
      <c r="R34" s="24" t="n"/>
      <c r="S34" s="24" t="n"/>
      <c r="T34" s="24" t="n"/>
      <c r="U34" s="24" t="n"/>
      <c r="V34" s="29">
        <f>IF($A34="","",$I$1+SUM($N$4:$N34))</f>
        <v/>
      </c>
      <c r="W34" s="30">
        <f>IF($A34="",0,$V34-MAX($I$1,MAX($V$4:$V34)))</f>
        <v/>
      </c>
    </row>
    <row r="35" ht="15" customHeight="1">
      <c r="A35" s="20" t="n"/>
      <c r="B35" s="21">
        <f>IF($A35="","",$A35-WEEKDAY($A35,3))</f>
        <v/>
      </c>
      <c r="C35" s="22">
        <f>IF($A35="","",CHOOSE(WEEKDAY($A35),"Domingo","Segunda","Terça","Quarta","Quinta","Sexta","Sábado"))</f>
        <v/>
      </c>
      <c r="D35" s="23" t="n"/>
      <c r="E35" s="22">
        <f>IF($D35="","",IF($D35&lt;TIME(10,0,0),"Antes das 10h",IF($D35&lt;TIME(12,0,0),"10h às 12h",IF($D35&lt;TIME(15,0,0),"12h às 15h","Depois das 15h"))))</f>
        <v/>
      </c>
      <c r="F35" s="24" t="n"/>
      <c r="G35" s="24" t="n"/>
      <c r="H35" s="24" t="n"/>
      <c r="I35" s="25" t="n"/>
      <c r="J35" s="25" t="n"/>
      <c r="K35" s="25" t="n"/>
      <c r="L35" s="25" t="n"/>
      <c r="M35" s="26" t="n"/>
      <c r="N35" s="26" t="n"/>
      <c r="O35" s="27">
        <f>IF(OR($M35="",$N35=""),"",$N35/$M35)</f>
        <v/>
      </c>
      <c r="P35" s="28" t="n"/>
      <c r="Q35" s="24" t="n"/>
      <c r="R35" s="24" t="n"/>
      <c r="S35" s="24" t="n"/>
      <c r="T35" s="24" t="n"/>
      <c r="U35" s="24" t="n"/>
      <c r="V35" s="29">
        <f>IF($A35="","",$I$1+SUM($N$4:$N35))</f>
        <v/>
      </c>
      <c r="W35" s="30">
        <f>IF($A35="",0,$V35-MAX($I$1,MAX($V$4:$V35)))</f>
        <v/>
      </c>
    </row>
    <row r="36" ht="15" customHeight="1">
      <c r="A36" s="20" t="n"/>
      <c r="B36" s="21">
        <f>IF($A36="","",$A36-WEEKDAY($A36,3))</f>
        <v/>
      </c>
      <c r="C36" s="22">
        <f>IF($A36="","",CHOOSE(WEEKDAY($A36),"Domingo","Segunda","Terça","Quarta","Quinta","Sexta","Sábado"))</f>
        <v/>
      </c>
      <c r="D36" s="23" t="n"/>
      <c r="E36" s="22">
        <f>IF($D36="","",IF($D36&lt;TIME(10,0,0),"Antes das 10h",IF($D36&lt;TIME(12,0,0),"10h às 12h",IF($D36&lt;TIME(15,0,0),"12h às 15h","Depois das 15h"))))</f>
        <v/>
      </c>
      <c r="F36" s="24" t="n"/>
      <c r="G36" s="24" t="n"/>
      <c r="H36" s="24" t="n"/>
      <c r="I36" s="25" t="n"/>
      <c r="J36" s="25" t="n"/>
      <c r="K36" s="25" t="n"/>
      <c r="L36" s="25" t="n"/>
      <c r="M36" s="26" t="n"/>
      <c r="N36" s="26" t="n"/>
      <c r="O36" s="27">
        <f>IF(OR($M36="",$N36=""),"",$N36/$M36)</f>
        <v/>
      </c>
      <c r="P36" s="28" t="n"/>
      <c r="Q36" s="24" t="n"/>
      <c r="R36" s="24" t="n"/>
      <c r="S36" s="24" t="n"/>
      <c r="T36" s="24" t="n"/>
      <c r="U36" s="24" t="n"/>
      <c r="V36" s="29">
        <f>IF($A36="","",$I$1+SUM($N$4:$N36))</f>
        <v/>
      </c>
      <c r="W36" s="30">
        <f>IF($A36="",0,$V36-MAX($I$1,MAX($V$4:$V36)))</f>
        <v/>
      </c>
    </row>
    <row r="37" ht="15" customHeight="1">
      <c r="A37" s="20" t="n"/>
      <c r="B37" s="21">
        <f>IF($A37="","",$A37-WEEKDAY($A37,3))</f>
        <v/>
      </c>
      <c r="C37" s="22">
        <f>IF($A37="","",CHOOSE(WEEKDAY($A37),"Domingo","Segunda","Terça","Quarta","Quinta","Sexta","Sábado"))</f>
        <v/>
      </c>
      <c r="D37" s="23" t="n"/>
      <c r="E37" s="22">
        <f>IF($D37="","",IF($D37&lt;TIME(10,0,0),"Antes das 10h",IF($D37&lt;TIME(12,0,0),"10h às 12h",IF($D37&lt;TIME(15,0,0),"12h às 15h","Depois das 15h"))))</f>
        <v/>
      </c>
      <c r="F37" s="24" t="n"/>
      <c r="G37" s="24" t="n"/>
      <c r="H37" s="24" t="n"/>
      <c r="I37" s="25" t="n"/>
      <c r="J37" s="25" t="n"/>
      <c r="K37" s="25" t="n"/>
      <c r="L37" s="25" t="n"/>
      <c r="M37" s="26" t="n"/>
      <c r="N37" s="26" t="n"/>
      <c r="O37" s="27">
        <f>IF(OR($M37="",$N37=""),"",$N37/$M37)</f>
        <v/>
      </c>
      <c r="P37" s="28" t="n"/>
      <c r="Q37" s="24" t="n"/>
      <c r="R37" s="24" t="n"/>
      <c r="S37" s="24" t="n"/>
      <c r="T37" s="24" t="n"/>
      <c r="U37" s="24" t="n"/>
      <c r="V37" s="29">
        <f>IF($A37="","",$I$1+SUM($N$4:$N37))</f>
        <v/>
      </c>
      <c r="W37" s="30">
        <f>IF($A37="",0,$V37-MAX($I$1,MAX($V$4:$V37)))</f>
        <v/>
      </c>
    </row>
    <row r="38" ht="15" customHeight="1">
      <c r="A38" s="20" t="n"/>
      <c r="B38" s="21">
        <f>IF($A38="","",$A38-WEEKDAY($A38,3))</f>
        <v/>
      </c>
      <c r="C38" s="22">
        <f>IF($A38="","",CHOOSE(WEEKDAY($A38),"Domingo","Segunda","Terça","Quarta","Quinta","Sexta","Sábado"))</f>
        <v/>
      </c>
      <c r="D38" s="23" t="n"/>
      <c r="E38" s="22">
        <f>IF($D38="","",IF($D38&lt;TIME(10,0,0),"Antes das 10h",IF($D38&lt;TIME(12,0,0),"10h às 12h",IF($D38&lt;TIME(15,0,0),"12h às 15h","Depois das 15h"))))</f>
        <v/>
      </c>
      <c r="F38" s="24" t="n"/>
      <c r="G38" s="24" t="n"/>
      <c r="H38" s="24" t="n"/>
      <c r="I38" s="25" t="n"/>
      <c r="J38" s="25" t="n"/>
      <c r="K38" s="25" t="n"/>
      <c r="L38" s="25" t="n"/>
      <c r="M38" s="26" t="n"/>
      <c r="N38" s="26" t="n"/>
      <c r="O38" s="27">
        <f>IF(OR($M38="",$N38=""),"",$N38/$M38)</f>
        <v/>
      </c>
      <c r="P38" s="28" t="n"/>
      <c r="Q38" s="24" t="n"/>
      <c r="R38" s="24" t="n"/>
      <c r="S38" s="24" t="n"/>
      <c r="T38" s="24" t="n"/>
      <c r="U38" s="24" t="n"/>
      <c r="V38" s="29">
        <f>IF($A38="","",$I$1+SUM($N$4:$N38))</f>
        <v/>
      </c>
      <c r="W38" s="30">
        <f>IF($A38="",0,$V38-MAX($I$1,MAX($V$4:$V38)))</f>
        <v/>
      </c>
    </row>
    <row r="39" ht="15" customHeight="1">
      <c r="A39" s="20" t="n"/>
      <c r="B39" s="21">
        <f>IF($A39="","",$A39-WEEKDAY($A39,3))</f>
        <v/>
      </c>
      <c r="C39" s="22">
        <f>IF($A39="","",CHOOSE(WEEKDAY($A39),"Domingo","Segunda","Terça","Quarta","Quinta","Sexta","Sábado"))</f>
        <v/>
      </c>
      <c r="D39" s="23" t="n"/>
      <c r="E39" s="22">
        <f>IF($D39="","",IF($D39&lt;TIME(10,0,0),"Antes das 10h",IF($D39&lt;TIME(12,0,0),"10h às 12h",IF($D39&lt;TIME(15,0,0),"12h às 15h","Depois das 15h"))))</f>
        <v/>
      </c>
      <c r="F39" s="24" t="n"/>
      <c r="G39" s="24" t="n"/>
      <c r="H39" s="24" t="n"/>
      <c r="I39" s="25" t="n"/>
      <c r="J39" s="25" t="n"/>
      <c r="K39" s="25" t="n"/>
      <c r="L39" s="25" t="n"/>
      <c r="M39" s="26" t="n"/>
      <c r="N39" s="26" t="n"/>
      <c r="O39" s="27">
        <f>IF(OR($M39="",$N39=""),"",$N39/$M39)</f>
        <v/>
      </c>
      <c r="P39" s="28" t="n"/>
      <c r="Q39" s="24" t="n"/>
      <c r="R39" s="24" t="n"/>
      <c r="S39" s="24" t="n"/>
      <c r="T39" s="24" t="n"/>
      <c r="U39" s="24" t="n"/>
      <c r="V39" s="29">
        <f>IF($A39="","",$I$1+SUM($N$4:$N39))</f>
        <v/>
      </c>
      <c r="W39" s="30">
        <f>IF($A39="",0,$V39-MAX($I$1,MAX($V$4:$V39)))</f>
        <v/>
      </c>
    </row>
    <row r="40" ht="15" customHeight="1">
      <c r="A40" s="20" t="n"/>
      <c r="B40" s="21">
        <f>IF($A40="","",$A40-WEEKDAY($A40,3))</f>
        <v/>
      </c>
      <c r="C40" s="22">
        <f>IF($A40="","",CHOOSE(WEEKDAY($A40),"Domingo","Segunda","Terça","Quarta","Quinta","Sexta","Sábado"))</f>
        <v/>
      </c>
      <c r="D40" s="23" t="n"/>
      <c r="E40" s="22">
        <f>IF($D40="","",IF($D40&lt;TIME(10,0,0),"Antes das 10h",IF($D40&lt;TIME(12,0,0),"10h às 12h",IF($D40&lt;TIME(15,0,0),"12h às 15h","Depois das 15h"))))</f>
        <v/>
      </c>
      <c r="F40" s="24" t="n"/>
      <c r="G40" s="24" t="n"/>
      <c r="H40" s="24" t="n"/>
      <c r="I40" s="25" t="n"/>
      <c r="J40" s="25" t="n"/>
      <c r="K40" s="25" t="n"/>
      <c r="L40" s="25" t="n"/>
      <c r="M40" s="26" t="n"/>
      <c r="N40" s="26" t="n"/>
      <c r="O40" s="27">
        <f>IF(OR($M40="",$N40=""),"",$N40/$M40)</f>
        <v/>
      </c>
      <c r="P40" s="28" t="n"/>
      <c r="Q40" s="24" t="n"/>
      <c r="R40" s="24" t="n"/>
      <c r="S40" s="24" t="n"/>
      <c r="T40" s="24" t="n"/>
      <c r="U40" s="24" t="n"/>
      <c r="V40" s="29">
        <f>IF($A40="","",$I$1+SUM($N$4:$N40))</f>
        <v/>
      </c>
      <c r="W40" s="30">
        <f>IF($A40="",0,$V40-MAX($I$1,MAX($V$4:$V40)))</f>
        <v/>
      </c>
    </row>
    <row r="41" ht="15" customHeight="1">
      <c r="A41" s="20" t="n"/>
      <c r="B41" s="21">
        <f>IF($A41="","",$A41-WEEKDAY($A41,3))</f>
        <v/>
      </c>
      <c r="C41" s="22">
        <f>IF($A41="","",CHOOSE(WEEKDAY($A41),"Domingo","Segunda","Terça","Quarta","Quinta","Sexta","Sábado"))</f>
        <v/>
      </c>
      <c r="D41" s="23" t="n"/>
      <c r="E41" s="22">
        <f>IF($D41="","",IF($D41&lt;TIME(10,0,0),"Antes das 10h",IF($D41&lt;TIME(12,0,0),"10h às 12h",IF($D41&lt;TIME(15,0,0),"12h às 15h","Depois das 15h"))))</f>
        <v/>
      </c>
      <c r="F41" s="24" t="n"/>
      <c r="G41" s="24" t="n"/>
      <c r="H41" s="24" t="n"/>
      <c r="I41" s="25" t="n"/>
      <c r="J41" s="25" t="n"/>
      <c r="K41" s="25" t="n"/>
      <c r="L41" s="25" t="n"/>
      <c r="M41" s="26" t="n"/>
      <c r="N41" s="26" t="n"/>
      <c r="O41" s="27">
        <f>IF(OR($M41="",$N41=""),"",$N41/$M41)</f>
        <v/>
      </c>
      <c r="P41" s="28" t="n"/>
      <c r="Q41" s="24" t="n"/>
      <c r="R41" s="24" t="n"/>
      <c r="S41" s="24" t="n"/>
      <c r="T41" s="24" t="n"/>
      <c r="U41" s="24" t="n"/>
      <c r="V41" s="29">
        <f>IF($A41="","",$I$1+SUM($N$4:$N41))</f>
        <v/>
      </c>
      <c r="W41" s="30">
        <f>IF($A41="",0,$V41-MAX($I$1,MAX($V$4:$V41)))</f>
        <v/>
      </c>
    </row>
    <row r="42" ht="15" customHeight="1">
      <c r="A42" s="20" t="n"/>
      <c r="B42" s="21">
        <f>IF($A42="","",$A42-WEEKDAY($A42,3))</f>
        <v/>
      </c>
      <c r="C42" s="22">
        <f>IF($A42="","",CHOOSE(WEEKDAY($A42),"Domingo","Segunda","Terça","Quarta","Quinta","Sexta","Sábado"))</f>
        <v/>
      </c>
      <c r="D42" s="23" t="n"/>
      <c r="E42" s="22">
        <f>IF($D42="","",IF($D42&lt;TIME(10,0,0),"Antes das 10h",IF($D42&lt;TIME(12,0,0),"10h às 12h",IF($D42&lt;TIME(15,0,0),"12h às 15h","Depois das 15h"))))</f>
        <v/>
      </c>
      <c r="F42" s="24" t="n"/>
      <c r="G42" s="24" t="n"/>
      <c r="H42" s="24" t="n"/>
      <c r="I42" s="25" t="n"/>
      <c r="J42" s="25" t="n"/>
      <c r="K42" s="25" t="n"/>
      <c r="L42" s="25" t="n"/>
      <c r="M42" s="26" t="n"/>
      <c r="N42" s="26" t="n"/>
      <c r="O42" s="27">
        <f>IF(OR($M42="",$N42=""),"",$N42/$M42)</f>
        <v/>
      </c>
      <c r="P42" s="28" t="n"/>
      <c r="Q42" s="24" t="n"/>
      <c r="R42" s="24" t="n"/>
      <c r="S42" s="24" t="n"/>
      <c r="T42" s="24" t="n"/>
      <c r="U42" s="24" t="n"/>
      <c r="V42" s="29">
        <f>IF($A42="","",$I$1+SUM($N$4:$N42))</f>
        <v/>
      </c>
      <c r="W42" s="30">
        <f>IF($A42="",0,$V42-MAX($I$1,MAX($V$4:$V42)))</f>
        <v/>
      </c>
    </row>
    <row r="43" ht="15" customHeight="1">
      <c r="A43" s="20" t="n"/>
      <c r="B43" s="21">
        <f>IF($A43="","",$A43-WEEKDAY($A43,3))</f>
        <v/>
      </c>
      <c r="C43" s="22">
        <f>IF($A43="","",CHOOSE(WEEKDAY($A43),"Domingo","Segunda","Terça","Quarta","Quinta","Sexta","Sábado"))</f>
        <v/>
      </c>
      <c r="D43" s="23" t="n"/>
      <c r="E43" s="22">
        <f>IF($D43="","",IF($D43&lt;TIME(10,0,0),"Antes das 10h",IF($D43&lt;TIME(12,0,0),"10h às 12h",IF($D43&lt;TIME(15,0,0),"12h às 15h","Depois das 15h"))))</f>
        <v/>
      </c>
      <c r="F43" s="24" t="n"/>
      <c r="G43" s="24" t="n"/>
      <c r="H43" s="24" t="n"/>
      <c r="I43" s="25" t="n"/>
      <c r="J43" s="25" t="n"/>
      <c r="K43" s="25" t="n"/>
      <c r="L43" s="25" t="n"/>
      <c r="M43" s="26" t="n"/>
      <c r="N43" s="26" t="n"/>
      <c r="O43" s="27">
        <f>IF(OR($M43="",$N43=""),"",$N43/$M43)</f>
        <v/>
      </c>
      <c r="P43" s="28" t="n"/>
      <c r="Q43" s="24" t="n"/>
      <c r="R43" s="24" t="n"/>
      <c r="S43" s="24" t="n"/>
      <c r="T43" s="24" t="n"/>
      <c r="U43" s="24" t="n"/>
      <c r="V43" s="29">
        <f>IF($A43="","",$I$1+SUM($N$4:$N43))</f>
        <v/>
      </c>
      <c r="W43" s="30">
        <f>IF($A43="",0,$V43-MAX($I$1,MAX($V$4:$V43)))</f>
        <v/>
      </c>
    </row>
    <row r="44" ht="15" customHeight="1">
      <c r="A44" s="20" t="n"/>
      <c r="B44" s="21">
        <f>IF($A44="","",$A44-WEEKDAY($A44,3))</f>
        <v/>
      </c>
      <c r="C44" s="22">
        <f>IF($A44="","",CHOOSE(WEEKDAY($A44),"Domingo","Segunda","Terça","Quarta","Quinta","Sexta","Sábado"))</f>
        <v/>
      </c>
      <c r="D44" s="23" t="n"/>
      <c r="E44" s="22">
        <f>IF($D44="","",IF($D44&lt;TIME(10,0,0),"Antes das 10h",IF($D44&lt;TIME(12,0,0),"10h às 12h",IF($D44&lt;TIME(15,0,0),"12h às 15h","Depois das 15h"))))</f>
        <v/>
      </c>
      <c r="F44" s="24" t="n"/>
      <c r="G44" s="24" t="n"/>
      <c r="H44" s="24" t="n"/>
      <c r="I44" s="25" t="n"/>
      <c r="J44" s="25" t="n"/>
      <c r="K44" s="25" t="n"/>
      <c r="L44" s="25" t="n"/>
      <c r="M44" s="26" t="n"/>
      <c r="N44" s="26" t="n"/>
      <c r="O44" s="27">
        <f>IF(OR($M44="",$N44=""),"",$N44/$M44)</f>
        <v/>
      </c>
      <c r="P44" s="28" t="n"/>
      <c r="Q44" s="24" t="n"/>
      <c r="R44" s="24" t="n"/>
      <c r="S44" s="24" t="n"/>
      <c r="T44" s="24" t="n"/>
      <c r="U44" s="24" t="n"/>
      <c r="V44" s="29">
        <f>IF($A44="","",$I$1+SUM($N$4:$N44))</f>
        <v/>
      </c>
      <c r="W44" s="30">
        <f>IF($A44="",0,$V44-MAX($I$1,MAX($V$4:$V44)))</f>
        <v/>
      </c>
    </row>
    <row r="45" ht="15" customHeight="1">
      <c r="A45" s="20" t="n"/>
      <c r="B45" s="21">
        <f>IF($A45="","",$A45-WEEKDAY($A45,3))</f>
        <v/>
      </c>
      <c r="C45" s="22">
        <f>IF($A45="","",CHOOSE(WEEKDAY($A45),"Domingo","Segunda","Terça","Quarta","Quinta","Sexta","Sábado"))</f>
        <v/>
      </c>
      <c r="D45" s="23" t="n"/>
      <c r="E45" s="22">
        <f>IF($D45="","",IF($D45&lt;TIME(10,0,0),"Antes das 10h",IF($D45&lt;TIME(12,0,0),"10h às 12h",IF($D45&lt;TIME(15,0,0),"12h às 15h","Depois das 15h"))))</f>
        <v/>
      </c>
      <c r="F45" s="24" t="n"/>
      <c r="G45" s="24" t="n"/>
      <c r="H45" s="24" t="n"/>
      <c r="I45" s="25" t="n"/>
      <c r="J45" s="25" t="n"/>
      <c r="K45" s="25" t="n"/>
      <c r="L45" s="25" t="n"/>
      <c r="M45" s="26" t="n"/>
      <c r="N45" s="26" t="n"/>
      <c r="O45" s="27">
        <f>IF(OR($M45="",$N45=""),"",$N45/$M45)</f>
        <v/>
      </c>
      <c r="P45" s="28" t="n"/>
      <c r="Q45" s="24" t="n"/>
      <c r="R45" s="24" t="n"/>
      <c r="S45" s="24" t="n"/>
      <c r="T45" s="24" t="n"/>
      <c r="U45" s="24" t="n"/>
      <c r="V45" s="29">
        <f>IF($A45="","",$I$1+SUM($N$4:$N45))</f>
        <v/>
      </c>
      <c r="W45" s="30">
        <f>IF($A45="",0,$V45-MAX($I$1,MAX($V$4:$V45)))</f>
        <v/>
      </c>
    </row>
    <row r="46" ht="15" customHeight="1">
      <c r="A46" s="20" t="n"/>
      <c r="B46" s="21">
        <f>IF($A46="","",$A46-WEEKDAY($A46,3))</f>
        <v/>
      </c>
      <c r="C46" s="22">
        <f>IF($A46="","",CHOOSE(WEEKDAY($A46),"Domingo","Segunda","Terça","Quarta","Quinta","Sexta","Sábado"))</f>
        <v/>
      </c>
      <c r="D46" s="23" t="n"/>
      <c r="E46" s="22">
        <f>IF($D46="","",IF($D46&lt;TIME(10,0,0),"Antes das 10h",IF($D46&lt;TIME(12,0,0),"10h às 12h",IF($D46&lt;TIME(15,0,0),"12h às 15h","Depois das 15h"))))</f>
        <v/>
      </c>
      <c r="F46" s="24" t="n"/>
      <c r="G46" s="24" t="n"/>
      <c r="H46" s="24" t="n"/>
      <c r="I46" s="25" t="n"/>
      <c r="J46" s="25" t="n"/>
      <c r="K46" s="25" t="n"/>
      <c r="L46" s="25" t="n"/>
      <c r="M46" s="26" t="n"/>
      <c r="N46" s="26" t="n"/>
      <c r="O46" s="27">
        <f>IF(OR($M46="",$N46=""),"",$N46/$M46)</f>
        <v/>
      </c>
      <c r="P46" s="28" t="n"/>
      <c r="Q46" s="24" t="n"/>
      <c r="R46" s="24" t="n"/>
      <c r="S46" s="24" t="n"/>
      <c r="T46" s="24" t="n"/>
      <c r="U46" s="24" t="n"/>
      <c r="V46" s="29">
        <f>IF($A46="","",$I$1+SUM($N$4:$N46))</f>
        <v/>
      </c>
      <c r="W46" s="30">
        <f>IF($A46="",0,$V46-MAX($I$1,MAX($V$4:$V46)))</f>
        <v/>
      </c>
    </row>
    <row r="47" ht="15" customHeight="1">
      <c r="A47" s="20" t="n"/>
      <c r="B47" s="21">
        <f>IF($A47="","",$A47-WEEKDAY($A47,3))</f>
        <v/>
      </c>
      <c r="C47" s="22">
        <f>IF($A47="","",CHOOSE(WEEKDAY($A47),"Domingo","Segunda","Terça","Quarta","Quinta","Sexta","Sábado"))</f>
        <v/>
      </c>
      <c r="D47" s="23" t="n"/>
      <c r="E47" s="22">
        <f>IF($D47="","",IF($D47&lt;TIME(10,0,0),"Antes das 10h",IF($D47&lt;TIME(12,0,0),"10h às 12h",IF($D47&lt;TIME(15,0,0),"12h às 15h","Depois das 15h"))))</f>
        <v/>
      </c>
      <c r="F47" s="24" t="n"/>
      <c r="G47" s="24" t="n"/>
      <c r="H47" s="24" t="n"/>
      <c r="I47" s="25" t="n"/>
      <c r="J47" s="25" t="n"/>
      <c r="K47" s="25" t="n"/>
      <c r="L47" s="25" t="n"/>
      <c r="M47" s="26" t="n"/>
      <c r="N47" s="26" t="n"/>
      <c r="O47" s="27">
        <f>IF(OR($M47="",$N47=""),"",$N47/$M47)</f>
        <v/>
      </c>
      <c r="P47" s="28" t="n"/>
      <c r="Q47" s="24" t="n"/>
      <c r="R47" s="24" t="n"/>
      <c r="S47" s="24" t="n"/>
      <c r="T47" s="24" t="n"/>
      <c r="U47" s="24" t="n"/>
      <c r="V47" s="29">
        <f>IF($A47="","",$I$1+SUM($N$4:$N47))</f>
        <v/>
      </c>
      <c r="W47" s="30">
        <f>IF($A47="",0,$V47-MAX($I$1,MAX($V$4:$V47)))</f>
        <v/>
      </c>
    </row>
    <row r="48" ht="15" customHeight="1">
      <c r="A48" s="20" t="n"/>
      <c r="B48" s="21">
        <f>IF($A48="","",$A48-WEEKDAY($A48,3))</f>
        <v/>
      </c>
      <c r="C48" s="22">
        <f>IF($A48="","",CHOOSE(WEEKDAY($A48),"Domingo","Segunda","Terça","Quarta","Quinta","Sexta","Sábado"))</f>
        <v/>
      </c>
      <c r="D48" s="23" t="n"/>
      <c r="E48" s="22">
        <f>IF($D48="","",IF($D48&lt;TIME(10,0,0),"Antes das 10h",IF($D48&lt;TIME(12,0,0),"10h às 12h",IF($D48&lt;TIME(15,0,0),"12h às 15h","Depois das 15h"))))</f>
        <v/>
      </c>
      <c r="F48" s="24" t="n"/>
      <c r="G48" s="24" t="n"/>
      <c r="H48" s="24" t="n"/>
      <c r="I48" s="25" t="n"/>
      <c r="J48" s="25" t="n"/>
      <c r="K48" s="25" t="n"/>
      <c r="L48" s="25" t="n"/>
      <c r="M48" s="26" t="n"/>
      <c r="N48" s="26" t="n"/>
      <c r="O48" s="27">
        <f>IF(OR($M48="",$N48=""),"",$N48/$M48)</f>
        <v/>
      </c>
      <c r="P48" s="28" t="n"/>
      <c r="Q48" s="24" t="n"/>
      <c r="R48" s="24" t="n"/>
      <c r="S48" s="24" t="n"/>
      <c r="T48" s="24" t="n"/>
      <c r="U48" s="24" t="n"/>
      <c r="V48" s="29">
        <f>IF($A48="","",$I$1+SUM($N$4:$N48))</f>
        <v/>
      </c>
      <c r="W48" s="30">
        <f>IF($A48="",0,$V48-MAX($I$1,MAX($V$4:$V48)))</f>
        <v/>
      </c>
    </row>
    <row r="49" ht="15" customHeight="1">
      <c r="A49" s="20" t="n"/>
      <c r="B49" s="21">
        <f>IF($A49="","",$A49-WEEKDAY($A49,3))</f>
        <v/>
      </c>
      <c r="C49" s="22">
        <f>IF($A49="","",CHOOSE(WEEKDAY($A49),"Domingo","Segunda","Terça","Quarta","Quinta","Sexta","Sábado"))</f>
        <v/>
      </c>
      <c r="D49" s="23" t="n"/>
      <c r="E49" s="22">
        <f>IF($D49="","",IF($D49&lt;TIME(10,0,0),"Antes das 10h",IF($D49&lt;TIME(12,0,0),"10h às 12h",IF($D49&lt;TIME(15,0,0),"12h às 15h","Depois das 15h"))))</f>
        <v/>
      </c>
      <c r="F49" s="24" t="n"/>
      <c r="G49" s="24" t="n"/>
      <c r="H49" s="24" t="n"/>
      <c r="I49" s="25" t="n"/>
      <c r="J49" s="25" t="n"/>
      <c r="K49" s="25" t="n"/>
      <c r="L49" s="25" t="n"/>
      <c r="M49" s="26" t="n"/>
      <c r="N49" s="26" t="n"/>
      <c r="O49" s="27">
        <f>IF(OR($M49="",$N49=""),"",$N49/$M49)</f>
        <v/>
      </c>
      <c r="P49" s="28" t="n"/>
      <c r="Q49" s="24" t="n"/>
      <c r="R49" s="24" t="n"/>
      <c r="S49" s="24" t="n"/>
      <c r="T49" s="24" t="n"/>
      <c r="U49" s="24" t="n"/>
      <c r="V49" s="29">
        <f>IF($A49="","",$I$1+SUM($N$4:$N49))</f>
        <v/>
      </c>
      <c r="W49" s="30">
        <f>IF($A49="",0,$V49-MAX($I$1,MAX($V$4:$V49)))</f>
        <v/>
      </c>
    </row>
    <row r="50" ht="15" customHeight="1">
      <c r="A50" s="20" t="n"/>
      <c r="B50" s="21">
        <f>IF($A50="","",$A50-WEEKDAY($A50,3))</f>
        <v/>
      </c>
      <c r="C50" s="22">
        <f>IF($A50="","",CHOOSE(WEEKDAY($A50),"Domingo","Segunda","Terça","Quarta","Quinta","Sexta","Sábado"))</f>
        <v/>
      </c>
      <c r="D50" s="23" t="n"/>
      <c r="E50" s="22">
        <f>IF($D50="","",IF($D50&lt;TIME(10,0,0),"Antes das 10h",IF($D50&lt;TIME(12,0,0),"10h às 12h",IF($D50&lt;TIME(15,0,0),"12h às 15h","Depois das 15h"))))</f>
        <v/>
      </c>
      <c r="F50" s="24" t="n"/>
      <c r="G50" s="24" t="n"/>
      <c r="H50" s="24" t="n"/>
      <c r="I50" s="25" t="n"/>
      <c r="J50" s="25" t="n"/>
      <c r="K50" s="25" t="n"/>
      <c r="L50" s="25" t="n"/>
      <c r="M50" s="26" t="n"/>
      <c r="N50" s="26" t="n"/>
      <c r="O50" s="27">
        <f>IF(OR($M50="",$N50=""),"",$N50/$M50)</f>
        <v/>
      </c>
      <c r="P50" s="28" t="n"/>
      <c r="Q50" s="24" t="n"/>
      <c r="R50" s="24" t="n"/>
      <c r="S50" s="24" t="n"/>
      <c r="T50" s="24" t="n"/>
      <c r="U50" s="24" t="n"/>
      <c r="V50" s="29">
        <f>IF($A50="","",$I$1+SUM($N$4:$N50))</f>
        <v/>
      </c>
      <c r="W50" s="30">
        <f>IF($A50="",0,$V50-MAX($I$1,MAX($V$4:$V50)))</f>
        <v/>
      </c>
    </row>
    <row r="51" ht="15" customHeight="1">
      <c r="A51" s="20" t="n"/>
      <c r="B51" s="21">
        <f>IF($A51="","",$A51-WEEKDAY($A51,3))</f>
        <v/>
      </c>
      <c r="C51" s="22">
        <f>IF($A51="","",CHOOSE(WEEKDAY($A51),"Domingo","Segunda","Terça","Quarta","Quinta","Sexta","Sábado"))</f>
        <v/>
      </c>
      <c r="D51" s="23" t="n"/>
      <c r="E51" s="22">
        <f>IF($D51="","",IF($D51&lt;TIME(10,0,0),"Antes das 10h",IF($D51&lt;TIME(12,0,0),"10h às 12h",IF($D51&lt;TIME(15,0,0),"12h às 15h","Depois das 15h"))))</f>
        <v/>
      </c>
      <c r="F51" s="24" t="n"/>
      <c r="G51" s="24" t="n"/>
      <c r="H51" s="24" t="n"/>
      <c r="I51" s="25" t="n"/>
      <c r="J51" s="25" t="n"/>
      <c r="K51" s="25" t="n"/>
      <c r="L51" s="25" t="n"/>
      <c r="M51" s="26" t="n"/>
      <c r="N51" s="26" t="n"/>
      <c r="O51" s="27">
        <f>IF(OR($M51="",$N51=""),"",$N51/$M51)</f>
        <v/>
      </c>
      <c r="P51" s="28" t="n"/>
      <c r="Q51" s="24" t="n"/>
      <c r="R51" s="24" t="n"/>
      <c r="S51" s="24" t="n"/>
      <c r="T51" s="24" t="n"/>
      <c r="U51" s="24" t="n"/>
      <c r="V51" s="29">
        <f>IF($A51="","",$I$1+SUM($N$4:$N51))</f>
        <v/>
      </c>
      <c r="W51" s="30">
        <f>IF($A51="",0,$V51-MAX($I$1,MAX($V$4:$V51)))</f>
        <v/>
      </c>
    </row>
    <row r="52" ht="15" customHeight="1">
      <c r="A52" s="20" t="n"/>
      <c r="B52" s="21">
        <f>IF($A52="","",$A52-WEEKDAY($A52,3))</f>
        <v/>
      </c>
      <c r="C52" s="22">
        <f>IF($A52="","",CHOOSE(WEEKDAY($A52),"Domingo","Segunda","Terça","Quarta","Quinta","Sexta","Sábado"))</f>
        <v/>
      </c>
      <c r="D52" s="23" t="n"/>
      <c r="E52" s="22">
        <f>IF($D52="","",IF($D52&lt;TIME(10,0,0),"Antes das 10h",IF($D52&lt;TIME(12,0,0),"10h às 12h",IF($D52&lt;TIME(15,0,0),"12h às 15h","Depois das 15h"))))</f>
        <v/>
      </c>
      <c r="F52" s="24" t="n"/>
      <c r="G52" s="24" t="n"/>
      <c r="H52" s="24" t="n"/>
      <c r="I52" s="25" t="n"/>
      <c r="J52" s="25" t="n"/>
      <c r="K52" s="25" t="n"/>
      <c r="L52" s="25" t="n"/>
      <c r="M52" s="26" t="n"/>
      <c r="N52" s="26" t="n"/>
      <c r="O52" s="27">
        <f>IF(OR($M52="",$N52=""),"",$N52/$M52)</f>
        <v/>
      </c>
      <c r="P52" s="28" t="n"/>
      <c r="Q52" s="24" t="n"/>
      <c r="R52" s="24" t="n"/>
      <c r="S52" s="24" t="n"/>
      <c r="T52" s="24" t="n"/>
      <c r="U52" s="24" t="n"/>
      <c r="V52" s="29">
        <f>IF($A52="","",$I$1+SUM($N$4:$N52))</f>
        <v/>
      </c>
      <c r="W52" s="30">
        <f>IF($A52="",0,$V52-MAX($I$1,MAX($V$4:$V52)))</f>
        <v/>
      </c>
    </row>
    <row r="53" ht="15" customHeight="1">
      <c r="A53" s="20" t="n"/>
      <c r="B53" s="21">
        <f>IF($A53="","",$A53-WEEKDAY($A53,3))</f>
        <v/>
      </c>
      <c r="C53" s="22">
        <f>IF($A53="","",CHOOSE(WEEKDAY($A53),"Domingo","Segunda","Terça","Quarta","Quinta","Sexta","Sábado"))</f>
        <v/>
      </c>
      <c r="D53" s="23" t="n"/>
      <c r="E53" s="22">
        <f>IF($D53="","",IF($D53&lt;TIME(10,0,0),"Antes das 10h",IF($D53&lt;TIME(12,0,0),"10h às 12h",IF($D53&lt;TIME(15,0,0),"12h às 15h","Depois das 15h"))))</f>
        <v/>
      </c>
      <c r="F53" s="24" t="n"/>
      <c r="G53" s="24" t="n"/>
      <c r="H53" s="24" t="n"/>
      <c r="I53" s="25" t="n"/>
      <c r="J53" s="25" t="n"/>
      <c r="K53" s="25" t="n"/>
      <c r="L53" s="25" t="n"/>
      <c r="M53" s="26" t="n"/>
      <c r="N53" s="26" t="n"/>
      <c r="O53" s="27">
        <f>IF(OR($M53="",$N53=""),"",$N53/$M53)</f>
        <v/>
      </c>
      <c r="P53" s="28" t="n"/>
      <c r="Q53" s="24" t="n"/>
      <c r="R53" s="24" t="n"/>
      <c r="S53" s="24" t="n"/>
      <c r="T53" s="24" t="n"/>
      <c r="U53" s="24" t="n"/>
      <c r="V53" s="29">
        <f>IF($A53="","",$I$1+SUM($N$4:$N53))</f>
        <v/>
      </c>
      <c r="W53" s="30">
        <f>IF($A53="",0,$V53-MAX($I$1,MAX($V$4:$V53)))</f>
        <v/>
      </c>
    </row>
    <row r="54" ht="15" customHeight="1">
      <c r="A54" s="20" t="n"/>
      <c r="B54" s="21">
        <f>IF($A54="","",$A54-WEEKDAY($A54,3))</f>
        <v/>
      </c>
      <c r="C54" s="22">
        <f>IF($A54="","",CHOOSE(WEEKDAY($A54),"Domingo","Segunda","Terça","Quarta","Quinta","Sexta","Sábado"))</f>
        <v/>
      </c>
      <c r="D54" s="23" t="n"/>
      <c r="E54" s="22">
        <f>IF($D54="","",IF($D54&lt;TIME(10,0,0),"Antes das 10h",IF($D54&lt;TIME(12,0,0),"10h às 12h",IF($D54&lt;TIME(15,0,0),"12h às 15h","Depois das 15h"))))</f>
        <v/>
      </c>
      <c r="F54" s="24" t="n"/>
      <c r="G54" s="24" t="n"/>
      <c r="H54" s="24" t="n"/>
      <c r="I54" s="25" t="n"/>
      <c r="J54" s="25" t="n"/>
      <c r="K54" s="25" t="n"/>
      <c r="L54" s="25" t="n"/>
      <c r="M54" s="26" t="n"/>
      <c r="N54" s="26" t="n"/>
      <c r="O54" s="27">
        <f>IF(OR($M54="",$N54=""),"",$N54/$M54)</f>
        <v/>
      </c>
      <c r="P54" s="28" t="n"/>
      <c r="Q54" s="24" t="n"/>
      <c r="R54" s="24" t="n"/>
      <c r="S54" s="24" t="n"/>
      <c r="T54" s="24" t="n"/>
      <c r="U54" s="24" t="n"/>
      <c r="V54" s="29">
        <f>IF($A54="","",$I$1+SUM($N$4:$N54))</f>
        <v/>
      </c>
      <c r="W54" s="30">
        <f>IF($A54="",0,$V54-MAX($I$1,MAX($V$4:$V54)))</f>
        <v/>
      </c>
    </row>
    <row r="55" ht="15" customHeight="1">
      <c r="A55" s="20" t="n"/>
      <c r="B55" s="21">
        <f>IF($A55="","",$A55-WEEKDAY($A55,3))</f>
        <v/>
      </c>
      <c r="C55" s="22">
        <f>IF($A55="","",CHOOSE(WEEKDAY($A55),"Domingo","Segunda","Terça","Quarta","Quinta","Sexta","Sábado"))</f>
        <v/>
      </c>
      <c r="D55" s="23" t="n"/>
      <c r="E55" s="22">
        <f>IF($D55="","",IF($D55&lt;TIME(10,0,0),"Antes das 10h",IF($D55&lt;TIME(12,0,0),"10h às 12h",IF($D55&lt;TIME(15,0,0),"12h às 15h","Depois das 15h"))))</f>
        <v/>
      </c>
      <c r="F55" s="24" t="n"/>
      <c r="G55" s="24" t="n"/>
      <c r="H55" s="24" t="n"/>
      <c r="I55" s="25" t="n"/>
      <c r="J55" s="25" t="n"/>
      <c r="K55" s="25" t="n"/>
      <c r="L55" s="25" t="n"/>
      <c r="M55" s="26" t="n"/>
      <c r="N55" s="26" t="n"/>
      <c r="O55" s="27">
        <f>IF(OR($M55="",$N55=""),"",$N55/$M55)</f>
        <v/>
      </c>
      <c r="P55" s="28" t="n"/>
      <c r="Q55" s="24" t="n"/>
      <c r="R55" s="24" t="n"/>
      <c r="S55" s="24" t="n"/>
      <c r="T55" s="24" t="n"/>
      <c r="U55" s="24" t="n"/>
      <c r="V55" s="29">
        <f>IF($A55="","",$I$1+SUM($N$4:$N55))</f>
        <v/>
      </c>
      <c r="W55" s="30">
        <f>IF($A55="",0,$V55-MAX($I$1,MAX($V$4:$V55)))</f>
        <v/>
      </c>
    </row>
    <row r="56" ht="15" customHeight="1">
      <c r="A56" s="20" t="n"/>
      <c r="B56" s="21">
        <f>IF($A56="","",$A56-WEEKDAY($A56,3))</f>
        <v/>
      </c>
      <c r="C56" s="22">
        <f>IF($A56="","",CHOOSE(WEEKDAY($A56),"Domingo","Segunda","Terça","Quarta","Quinta","Sexta","Sábado"))</f>
        <v/>
      </c>
      <c r="D56" s="23" t="n"/>
      <c r="E56" s="22">
        <f>IF($D56="","",IF($D56&lt;TIME(10,0,0),"Antes das 10h",IF($D56&lt;TIME(12,0,0),"10h às 12h",IF($D56&lt;TIME(15,0,0),"12h às 15h","Depois das 15h"))))</f>
        <v/>
      </c>
      <c r="F56" s="24" t="n"/>
      <c r="G56" s="24" t="n"/>
      <c r="H56" s="24" t="n"/>
      <c r="I56" s="25" t="n"/>
      <c r="J56" s="25" t="n"/>
      <c r="K56" s="25" t="n"/>
      <c r="L56" s="25" t="n"/>
      <c r="M56" s="26" t="n"/>
      <c r="N56" s="26" t="n"/>
      <c r="O56" s="27">
        <f>IF(OR($M56="",$N56=""),"",$N56/$M56)</f>
        <v/>
      </c>
      <c r="P56" s="28" t="n"/>
      <c r="Q56" s="24" t="n"/>
      <c r="R56" s="24" t="n"/>
      <c r="S56" s="24" t="n"/>
      <c r="T56" s="24" t="n"/>
      <c r="U56" s="24" t="n"/>
      <c r="V56" s="29">
        <f>IF($A56="","",$I$1+SUM($N$4:$N56))</f>
        <v/>
      </c>
      <c r="W56" s="30">
        <f>IF($A56="",0,$V56-MAX($I$1,MAX($V$4:$V56)))</f>
        <v/>
      </c>
    </row>
    <row r="57" ht="15" customHeight="1">
      <c r="A57" s="20" t="n"/>
      <c r="B57" s="21">
        <f>IF($A57="","",$A57-WEEKDAY($A57,3))</f>
        <v/>
      </c>
      <c r="C57" s="22">
        <f>IF($A57="","",CHOOSE(WEEKDAY($A57),"Domingo","Segunda","Terça","Quarta","Quinta","Sexta","Sábado"))</f>
        <v/>
      </c>
      <c r="D57" s="23" t="n"/>
      <c r="E57" s="22">
        <f>IF($D57="","",IF($D57&lt;TIME(10,0,0),"Antes das 10h",IF($D57&lt;TIME(12,0,0),"10h às 12h",IF($D57&lt;TIME(15,0,0),"12h às 15h","Depois das 15h"))))</f>
        <v/>
      </c>
      <c r="F57" s="24" t="n"/>
      <c r="G57" s="24" t="n"/>
      <c r="H57" s="24" t="n"/>
      <c r="I57" s="25" t="n"/>
      <c r="J57" s="25" t="n"/>
      <c r="K57" s="25" t="n"/>
      <c r="L57" s="25" t="n"/>
      <c r="M57" s="26" t="n"/>
      <c r="N57" s="26" t="n"/>
      <c r="O57" s="27">
        <f>IF(OR($M57="",$N57=""),"",$N57/$M57)</f>
        <v/>
      </c>
      <c r="P57" s="28" t="n"/>
      <c r="Q57" s="24" t="n"/>
      <c r="R57" s="24" t="n"/>
      <c r="S57" s="24" t="n"/>
      <c r="T57" s="24" t="n"/>
      <c r="U57" s="24" t="n"/>
      <c r="V57" s="29">
        <f>IF($A57="","",$I$1+SUM($N$4:$N57))</f>
        <v/>
      </c>
      <c r="W57" s="30">
        <f>IF($A57="",0,$V57-MAX($I$1,MAX($V$4:$V57)))</f>
        <v/>
      </c>
    </row>
    <row r="58" ht="15" customHeight="1">
      <c r="A58" s="20" t="n"/>
      <c r="B58" s="21">
        <f>IF($A58="","",$A58-WEEKDAY($A58,3))</f>
        <v/>
      </c>
      <c r="C58" s="22">
        <f>IF($A58="","",CHOOSE(WEEKDAY($A58),"Domingo","Segunda","Terça","Quarta","Quinta","Sexta","Sábado"))</f>
        <v/>
      </c>
      <c r="D58" s="23" t="n"/>
      <c r="E58" s="22">
        <f>IF($D58="","",IF($D58&lt;TIME(10,0,0),"Antes das 10h",IF($D58&lt;TIME(12,0,0),"10h às 12h",IF($D58&lt;TIME(15,0,0),"12h às 15h","Depois das 15h"))))</f>
        <v/>
      </c>
      <c r="F58" s="24" t="n"/>
      <c r="G58" s="24" t="n"/>
      <c r="H58" s="24" t="n"/>
      <c r="I58" s="25" t="n"/>
      <c r="J58" s="25" t="n"/>
      <c r="K58" s="25" t="n"/>
      <c r="L58" s="25" t="n"/>
      <c r="M58" s="26" t="n"/>
      <c r="N58" s="26" t="n"/>
      <c r="O58" s="27">
        <f>IF(OR($M58="",$N58=""),"",$N58/$M58)</f>
        <v/>
      </c>
      <c r="P58" s="28" t="n"/>
      <c r="Q58" s="24" t="n"/>
      <c r="R58" s="24" t="n"/>
      <c r="S58" s="24" t="n"/>
      <c r="T58" s="24" t="n"/>
      <c r="U58" s="24" t="n"/>
      <c r="V58" s="29">
        <f>IF($A58="","",$I$1+SUM($N$4:$N58))</f>
        <v/>
      </c>
      <c r="W58" s="30">
        <f>IF($A58="",0,$V58-MAX($I$1,MAX($V$4:$V58)))</f>
        <v/>
      </c>
    </row>
    <row r="59" ht="15" customHeight="1">
      <c r="A59" s="20" t="n"/>
      <c r="B59" s="21">
        <f>IF($A59="","",$A59-WEEKDAY($A59,3))</f>
        <v/>
      </c>
      <c r="C59" s="22">
        <f>IF($A59="","",CHOOSE(WEEKDAY($A59),"Domingo","Segunda","Terça","Quarta","Quinta","Sexta","Sábado"))</f>
        <v/>
      </c>
      <c r="D59" s="23" t="n"/>
      <c r="E59" s="22">
        <f>IF($D59="","",IF($D59&lt;TIME(10,0,0),"Antes das 10h",IF($D59&lt;TIME(12,0,0),"10h às 12h",IF($D59&lt;TIME(15,0,0),"12h às 15h","Depois das 15h"))))</f>
        <v/>
      </c>
      <c r="F59" s="24" t="n"/>
      <c r="G59" s="24" t="n"/>
      <c r="H59" s="24" t="n"/>
      <c r="I59" s="25" t="n"/>
      <c r="J59" s="25" t="n"/>
      <c r="K59" s="25" t="n"/>
      <c r="L59" s="25" t="n"/>
      <c r="M59" s="26" t="n"/>
      <c r="N59" s="26" t="n"/>
      <c r="O59" s="27">
        <f>IF(OR($M59="",$N59=""),"",$N59/$M59)</f>
        <v/>
      </c>
      <c r="P59" s="28" t="n"/>
      <c r="Q59" s="24" t="n"/>
      <c r="R59" s="24" t="n"/>
      <c r="S59" s="24" t="n"/>
      <c r="T59" s="24" t="n"/>
      <c r="U59" s="24" t="n"/>
      <c r="V59" s="29">
        <f>IF($A59="","",$I$1+SUM($N$4:$N59))</f>
        <v/>
      </c>
      <c r="W59" s="30">
        <f>IF($A59="",0,$V59-MAX($I$1,MAX($V$4:$V59)))</f>
        <v/>
      </c>
    </row>
    <row r="60" ht="15" customHeight="1">
      <c r="A60" s="20" t="n"/>
      <c r="B60" s="21">
        <f>IF($A60="","",$A60-WEEKDAY($A60,3))</f>
        <v/>
      </c>
      <c r="C60" s="22">
        <f>IF($A60="","",CHOOSE(WEEKDAY($A60),"Domingo","Segunda","Terça","Quarta","Quinta","Sexta","Sábado"))</f>
        <v/>
      </c>
      <c r="D60" s="23" t="n"/>
      <c r="E60" s="22">
        <f>IF($D60="","",IF($D60&lt;TIME(10,0,0),"Antes das 10h",IF($D60&lt;TIME(12,0,0),"10h às 12h",IF($D60&lt;TIME(15,0,0),"12h às 15h","Depois das 15h"))))</f>
        <v/>
      </c>
      <c r="F60" s="24" t="n"/>
      <c r="G60" s="24" t="n"/>
      <c r="H60" s="24" t="n"/>
      <c r="I60" s="25" t="n"/>
      <c r="J60" s="25" t="n"/>
      <c r="K60" s="25" t="n"/>
      <c r="L60" s="25" t="n"/>
      <c r="M60" s="26" t="n"/>
      <c r="N60" s="26" t="n"/>
      <c r="O60" s="27">
        <f>IF(OR($M60="",$N60=""),"",$N60/$M60)</f>
        <v/>
      </c>
      <c r="P60" s="28" t="n"/>
      <c r="Q60" s="24" t="n"/>
      <c r="R60" s="24" t="n"/>
      <c r="S60" s="24" t="n"/>
      <c r="T60" s="24" t="n"/>
      <c r="U60" s="24" t="n"/>
      <c r="V60" s="29">
        <f>IF($A60="","",$I$1+SUM($N$4:$N60))</f>
        <v/>
      </c>
      <c r="W60" s="30">
        <f>IF($A60="",0,$V60-MAX($I$1,MAX($V$4:$V60)))</f>
        <v/>
      </c>
    </row>
    <row r="61" ht="15" customHeight="1">
      <c r="A61" s="20" t="n"/>
      <c r="B61" s="21">
        <f>IF($A61="","",$A61-WEEKDAY($A61,3))</f>
        <v/>
      </c>
      <c r="C61" s="22">
        <f>IF($A61="","",CHOOSE(WEEKDAY($A61),"Domingo","Segunda","Terça","Quarta","Quinta","Sexta","Sábado"))</f>
        <v/>
      </c>
      <c r="D61" s="23" t="n"/>
      <c r="E61" s="22">
        <f>IF($D61="","",IF($D61&lt;TIME(10,0,0),"Antes das 10h",IF($D61&lt;TIME(12,0,0),"10h às 12h",IF($D61&lt;TIME(15,0,0),"12h às 15h","Depois das 15h"))))</f>
        <v/>
      </c>
      <c r="F61" s="24" t="n"/>
      <c r="G61" s="24" t="n"/>
      <c r="H61" s="24" t="n"/>
      <c r="I61" s="25" t="n"/>
      <c r="J61" s="25" t="n"/>
      <c r="K61" s="25" t="n"/>
      <c r="L61" s="25" t="n"/>
      <c r="M61" s="26" t="n"/>
      <c r="N61" s="26" t="n"/>
      <c r="O61" s="27">
        <f>IF(OR($M61="",$N61=""),"",$N61/$M61)</f>
        <v/>
      </c>
      <c r="P61" s="28" t="n"/>
      <c r="Q61" s="24" t="n"/>
      <c r="R61" s="24" t="n"/>
      <c r="S61" s="24" t="n"/>
      <c r="T61" s="24" t="n"/>
      <c r="U61" s="24" t="n"/>
      <c r="V61" s="29">
        <f>IF($A61="","",$I$1+SUM($N$4:$N61))</f>
        <v/>
      </c>
      <c r="W61" s="30">
        <f>IF($A61="",0,$V61-MAX($I$1,MAX($V$4:$V61)))</f>
        <v/>
      </c>
    </row>
    <row r="62" ht="15" customHeight="1">
      <c r="A62" s="20" t="n"/>
      <c r="B62" s="21">
        <f>IF($A62="","",$A62-WEEKDAY($A62,3))</f>
        <v/>
      </c>
      <c r="C62" s="22">
        <f>IF($A62="","",CHOOSE(WEEKDAY($A62),"Domingo","Segunda","Terça","Quarta","Quinta","Sexta","Sábado"))</f>
        <v/>
      </c>
      <c r="D62" s="23" t="n"/>
      <c r="E62" s="22">
        <f>IF($D62="","",IF($D62&lt;TIME(10,0,0),"Antes das 10h",IF($D62&lt;TIME(12,0,0),"10h às 12h",IF($D62&lt;TIME(15,0,0),"12h às 15h","Depois das 15h"))))</f>
        <v/>
      </c>
      <c r="F62" s="24" t="n"/>
      <c r="G62" s="24" t="n"/>
      <c r="H62" s="24" t="n"/>
      <c r="I62" s="25" t="n"/>
      <c r="J62" s="25" t="n"/>
      <c r="K62" s="25" t="n"/>
      <c r="L62" s="25" t="n"/>
      <c r="M62" s="26" t="n"/>
      <c r="N62" s="26" t="n"/>
      <c r="O62" s="27">
        <f>IF(OR($M62="",$N62=""),"",$N62/$M62)</f>
        <v/>
      </c>
      <c r="P62" s="28" t="n"/>
      <c r="Q62" s="24" t="n"/>
      <c r="R62" s="24" t="n"/>
      <c r="S62" s="24" t="n"/>
      <c r="T62" s="24" t="n"/>
      <c r="U62" s="24" t="n"/>
      <c r="V62" s="29">
        <f>IF($A62="","",$I$1+SUM($N$4:$N62))</f>
        <v/>
      </c>
      <c r="W62" s="30">
        <f>IF($A62="",0,$V62-MAX($I$1,MAX($V$4:$V62)))</f>
        <v/>
      </c>
    </row>
    <row r="63" ht="15" customHeight="1">
      <c r="A63" s="20" t="n"/>
      <c r="B63" s="21">
        <f>IF($A63="","",$A63-WEEKDAY($A63,3))</f>
        <v/>
      </c>
      <c r="C63" s="22">
        <f>IF($A63="","",CHOOSE(WEEKDAY($A63),"Domingo","Segunda","Terça","Quarta","Quinta","Sexta","Sábado"))</f>
        <v/>
      </c>
      <c r="D63" s="23" t="n"/>
      <c r="E63" s="22">
        <f>IF($D63="","",IF($D63&lt;TIME(10,0,0),"Antes das 10h",IF($D63&lt;TIME(12,0,0),"10h às 12h",IF($D63&lt;TIME(15,0,0),"12h às 15h","Depois das 15h"))))</f>
        <v/>
      </c>
      <c r="F63" s="24" t="n"/>
      <c r="G63" s="24" t="n"/>
      <c r="H63" s="24" t="n"/>
      <c r="I63" s="25" t="n"/>
      <c r="J63" s="25" t="n"/>
      <c r="K63" s="25" t="n"/>
      <c r="L63" s="25" t="n"/>
      <c r="M63" s="26" t="n"/>
      <c r="N63" s="26" t="n"/>
      <c r="O63" s="27">
        <f>IF(OR($M63="",$N63=""),"",$N63/$M63)</f>
        <v/>
      </c>
      <c r="P63" s="28" t="n"/>
      <c r="Q63" s="24" t="n"/>
      <c r="R63" s="24" t="n"/>
      <c r="S63" s="24" t="n"/>
      <c r="T63" s="24" t="n"/>
      <c r="U63" s="24" t="n"/>
      <c r="V63" s="29">
        <f>IF($A63="","",$I$1+SUM($N$4:$N63))</f>
        <v/>
      </c>
      <c r="W63" s="30">
        <f>IF($A63="",0,$V63-MAX($I$1,MAX($V$4:$V63)))</f>
        <v/>
      </c>
    </row>
    <row r="64" ht="15" customHeight="1">
      <c r="A64" s="20" t="n"/>
      <c r="B64" s="21">
        <f>IF($A64="","",$A64-WEEKDAY($A64,3))</f>
        <v/>
      </c>
      <c r="C64" s="22">
        <f>IF($A64="","",CHOOSE(WEEKDAY($A64),"Domingo","Segunda","Terça","Quarta","Quinta","Sexta","Sábado"))</f>
        <v/>
      </c>
      <c r="D64" s="23" t="n"/>
      <c r="E64" s="22">
        <f>IF($D64="","",IF($D64&lt;TIME(10,0,0),"Antes das 10h",IF($D64&lt;TIME(12,0,0),"10h às 12h",IF($D64&lt;TIME(15,0,0),"12h às 15h","Depois das 15h"))))</f>
        <v/>
      </c>
      <c r="F64" s="24" t="n"/>
      <c r="G64" s="24" t="n"/>
      <c r="H64" s="24" t="n"/>
      <c r="I64" s="25" t="n"/>
      <c r="J64" s="25" t="n"/>
      <c r="K64" s="25" t="n"/>
      <c r="L64" s="25" t="n"/>
      <c r="M64" s="26" t="n"/>
      <c r="N64" s="26" t="n"/>
      <c r="O64" s="27">
        <f>IF(OR($M64="",$N64=""),"",$N64/$M64)</f>
        <v/>
      </c>
      <c r="P64" s="28" t="n"/>
      <c r="Q64" s="24" t="n"/>
      <c r="R64" s="24" t="n"/>
      <c r="S64" s="24" t="n"/>
      <c r="T64" s="24" t="n"/>
      <c r="U64" s="24" t="n"/>
      <c r="V64" s="29">
        <f>IF($A64="","",$I$1+SUM($N$4:$N64))</f>
        <v/>
      </c>
      <c r="W64" s="30">
        <f>IF($A64="",0,$V64-MAX($I$1,MAX($V$4:$V64)))</f>
        <v/>
      </c>
    </row>
    <row r="65" ht="15" customHeight="1">
      <c r="A65" s="20" t="n"/>
      <c r="B65" s="21">
        <f>IF($A65="","",$A65-WEEKDAY($A65,3))</f>
        <v/>
      </c>
      <c r="C65" s="22">
        <f>IF($A65="","",CHOOSE(WEEKDAY($A65),"Domingo","Segunda","Terça","Quarta","Quinta","Sexta","Sábado"))</f>
        <v/>
      </c>
      <c r="D65" s="23" t="n"/>
      <c r="E65" s="22">
        <f>IF($D65="","",IF($D65&lt;TIME(10,0,0),"Antes das 10h",IF($D65&lt;TIME(12,0,0),"10h às 12h",IF($D65&lt;TIME(15,0,0),"12h às 15h","Depois das 15h"))))</f>
        <v/>
      </c>
      <c r="F65" s="24" t="n"/>
      <c r="G65" s="24" t="n"/>
      <c r="H65" s="24" t="n"/>
      <c r="I65" s="25" t="n"/>
      <c r="J65" s="25" t="n"/>
      <c r="K65" s="25" t="n"/>
      <c r="L65" s="25" t="n"/>
      <c r="M65" s="26" t="n"/>
      <c r="N65" s="26" t="n"/>
      <c r="O65" s="27">
        <f>IF(OR($M65="",$N65=""),"",$N65/$M65)</f>
        <v/>
      </c>
      <c r="P65" s="28" t="n"/>
      <c r="Q65" s="24" t="n"/>
      <c r="R65" s="24" t="n"/>
      <c r="S65" s="24" t="n"/>
      <c r="T65" s="24" t="n"/>
      <c r="U65" s="24" t="n"/>
      <c r="V65" s="29">
        <f>IF($A65="","",$I$1+SUM($N$4:$N65))</f>
        <v/>
      </c>
      <c r="W65" s="30">
        <f>IF($A65="",0,$V65-MAX($I$1,MAX($V$4:$V65)))</f>
        <v/>
      </c>
    </row>
    <row r="66" ht="15" customHeight="1">
      <c r="A66" s="20" t="n"/>
      <c r="B66" s="21">
        <f>IF($A66="","",$A66-WEEKDAY($A66,3))</f>
        <v/>
      </c>
      <c r="C66" s="22">
        <f>IF($A66="","",CHOOSE(WEEKDAY($A66),"Domingo","Segunda","Terça","Quarta","Quinta","Sexta","Sábado"))</f>
        <v/>
      </c>
      <c r="D66" s="23" t="n"/>
      <c r="E66" s="22">
        <f>IF($D66="","",IF($D66&lt;TIME(10,0,0),"Antes das 10h",IF($D66&lt;TIME(12,0,0),"10h às 12h",IF($D66&lt;TIME(15,0,0),"12h às 15h","Depois das 15h"))))</f>
        <v/>
      </c>
      <c r="F66" s="24" t="n"/>
      <c r="G66" s="24" t="n"/>
      <c r="H66" s="24" t="n"/>
      <c r="I66" s="25" t="n"/>
      <c r="J66" s="25" t="n"/>
      <c r="K66" s="25" t="n"/>
      <c r="L66" s="25" t="n"/>
      <c r="M66" s="26" t="n"/>
      <c r="N66" s="26" t="n"/>
      <c r="O66" s="27">
        <f>IF(OR($M66="",$N66=""),"",$N66/$M66)</f>
        <v/>
      </c>
      <c r="P66" s="28" t="n"/>
      <c r="Q66" s="24" t="n"/>
      <c r="R66" s="24" t="n"/>
      <c r="S66" s="24" t="n"/>
      <c r="T66" s="24" t="n"/>
      <c r="U66" s="24" t="n"/>
      <c r="V66" s="29">
        <f>IF($A66="","",$I$1+SUM($N$4:$N66))</f>
        <v/>
      </c>
      <c r="W66" s="30">
        <f>IF($A66="",0,$V66-MAX($I$1,MAX($V$4:$V66)))</f>
        <v/>
      </c>
    </row>
    <row r="67" ht="15" customHeight="1">
      <c r="A67" s="20" t="n"/>
      <c r="B67" s="21">
        <f>IF($A67="","",$A67-WEEKDAY($A67,3))</f>
        <v/>
      </c>
      <c r="C67" s="22">
        <f>IF($A67="","",CHOOSE(WEEKDAY($A67),"Domingo","Segunda","Terça","Quarta","Quinta","Sexta","Sábado"))</f>
        <v/>
      </c>
      <c r="D67" s="23" t="n"/>
      <c r="E67" s="22">
        <f>IF($D67="","",IF($D67&lt;TIME(10,0,0),"Antes das 10h",IF($D67&lt;TIME(12,0,0),"10h às 12h",IF($D67&lt;TIME(15,0,0),"12h às 15h","Depois das 15h"))))</f>
        <v/>
      </c>
      <c r="F67" s="24" t="n"/>
      <c r="G67" s="24" t="n"/>
      <c r="H67" s="24" t="n"/>
      <c r="I67" s="25" t="n"/>
      <c r="J67" s="25" t="n"/>
      <c r="K67" s="25" t="n"/>
      <c r="L67" s="25" t="n"/>
      <c r="M67" s="26" t="n"/>
      <c r="N67" s="26" t="n"/>
      <c r="O67" s="27">
        <f>IF(OR($M67="",$N67=""),"",$N67/$M67)</f>
        <v/>
      </c>
      <c r="P67" s="28" t="n"/>
      <c r="Q67" s="24" t="n"/>
      <c r="R67" s="24" t="n"/>
      <c r="S67" s="24" t="n"/>
      <c r="T67" s="24" t="n"/>
      <c r="U67" s="24" t="n"/>
      <c r="V67" s="29">
        <f>IF($A67="","",$I$1+SUM($N$4:$N67))</f>
        <v/>
      </c>
      <c r="W67" s="30">
        <f>IF($A67="",0,$V67-MAX($I$1,MAX($V$4:$V67)))</f>
        <v/>
      </c>
    </row>
    <row r="68" ht="15" customHeight="1">
      <c r="A68" s="20" t="n"/>
      <c r="B68" s="21">
        <f>IF($A68="","",$A68-WEEKDAY($A68,3))</f>
        <v/>
      </c>
      <c r="C68" s="22">
        <f>IF($A68="","",CHOOSE(WEEKDAY($A68),"Domingo","Segunda","Terça","Quarta","Quinta","Sexta","Sábado"))</f>
        <v/>
      </c>
      <c r="D68" s="23" t="n"/>
      <c r="E68" s="22">
        <f>IF($D68="","",IF($D68&lt;TIME(10,0,0),"Antes das 10h",IF($D68&lt;TIME(12,0,0),"10h às 12h",IF($D68&lt;TIME(15,0,0),"12h às 15h","Depois das 15h"))))</f>
        <v/>
      </c>
      <c r="F68" s="24" t="n"/>
      <c r="G68" s="24" t="n"/>
      <c r="H68" s="24" t="n"/>
      <c r="I68" s="25" t="n"/>
      <c r="J68" s="25" t="n"/>
      <c r="K68" s="25" t="n"/>
      <c r="L68" s="25" t="n"/>
      <c r="M68" s="26" t="n"/>
      <c r="N68" s="26" t="n"/>
      <c r="O68" s="27">
        <f>IF(OR($M68="",$N68=""),"",$N68/$M68)</f>
        <v/>
      </c>
      <c r="P68" s="28" t="n"/>
      <c r="Q68" s="24" t="n"/>
      <c r="R68" s="24" t="n"/>
      <c r="S68" s="24" t="n"/>
      <c r="T68" s="24" t="n"/>
      <c r="U68" s="24" t="n"/>
      <c r="V68" s="29">
        <f>IF($A68="","",$I$1+SUM($N$4:$N68))</f>
        <v/>
      </c>
      <c r="W68" s="30">
        <f>IF($A68="",0,$V68-MAX($I$1,MAX($V$4:$V68)))</f>
        <v/>
      </c>
    </row>
    <row r="69" ht="15" customHeight="1">
      <c r="A69" s="20" t="n"/>
      <c r="B69" s="21">
        <f>IF($A69="","",$A69-WEEKDAY($A69,3))</f>
        <v/>
      </c>
      <c r="C69" s="22">
        <f>IF($A69="","",CHOOSE(WEEKDAY($A69),"Domingo","Segunda","Terça","Quarta","Quinta","Sexta","Sábado"))</f>
        <v/>
      </c>
      <c r="D69" s="23" t="n"/>
      <c r="E69" s="22">
        <f>IF($D69="","",IF($D69&lt;TIME(10,0,0),"Antes das 10h",IF($D69&lt;TIME(12,0,0),"10h às 12h",IF($D69&lt;TIME(15,0,0),"12h às 15h","Depois das 15h"))))</f>
        <v/>
      </c>
      <c r="F69" s="24" t="n"/>
      <c r="G69" s="24" t="n"/>
      <c r="H69" s="24" t="n"/>
      <c r="I69" s="25" t="n"/>
      <c r="J69" s="25" t="n"/>
      <c r="K69" s="25" t="n"/>
      <c r="L69" s="25" t="n"/>
      <c r="M69" s="26" t="n"/>
      <c r="N69" s="26" t="n"/>
      <c r="O69" s="27">
        <f>IF(OR($M69="",$N69=""),"",$N69/$M69)</f>
        <v/>
      </c>
      <c r="P69" s="28" t="n"/>
      <c r="Q69" s="24" t="n"/>
      <c r="R69" s="24" t="n"/>
      <c r="S69" s="24" t="n"/>
      <c r="T69" s="24" t="n"/>
      <c r="U69" s="24" t="n"/>
      <c r="V69" s="29">
        <f>IF($A69="","",$I$1+SUM($N$4:$N69))</f>
        <v/>
      </c>
      <c r="W69" s="30">
        <f>IF($A69="",0,$V69-MAX($I$1,MAX($V$4:$V69)))</f>
        <v/>
      </c>
    </row>
    <row r="70" ht="15" customHeight="1">
      <c r="A70" s="20" t="n"/>
      <c r="B70" s="21">
        <f>IF($A70="","",$A70-WEEKDAY($A70,3))</f>
        <v/>
      </c>
      <c r="C70" s="22">
        <f>IF($A70="","",CHOOSE(WEEKDAY($A70),"Domingo","Segunda","Terça","Quarta","Quinta","Sexta","Sábado"))</f>
        <v/>
      </c>
      <c r="D70" s="23" t="n"/>
      <c r="E70" s="22">
        <f>IF($D70="","",IF($D70&lt;TIME(10,0,0),"Antes das 10h",IF($D70&lt;TIME(12,0,0),"10h às 12h",IF($D70&lt;TIME(15,0,0),"12h às 15h","Depois das 15h"))))</f>
        <v/>
      </c>
      <c r="F70" s="24" t="n"/>
      <c r="G70" s="24" t="n"/>
      <c r="H70" s="24" t="n"/>
      <c r="I70" s="25" t="n"/>
      <c r="J70" s="25" t="n"/>
      <c r="K70" s="25" t="n"/>
      <c r="L70" s="25" t="n"/>
      <c r="M70" s="26" t="n"/>
      <c r="N70" s="26" t="n"/>
      <c r="O70" s="27">
        <f>IF(OR($M70="",$N70=""),"",$N70/$M70)</f>
        <v/>
      </c>
      <c r="P70" s="28" t="n"/>
      <c r="Q70" s="24" t="n"/>
      <c r="R70" s="24" t="n"/>
      <c r="S70" s="24" t="n"/>
      <c r="T70" s="24" t="n"/>
      <c r="U70" s="24" t="n"/>
      <c r="V70" s="29">
        <f>IF($A70="","",$I$1+SUM($N$4:$N70))</f>
        <v/>
      </c>
      <c r="W70" s="30">
        <f>IF($A70="",0,$V70-MAX($I$1,MAX($V$4:$V70)))</f>
        <v/>
      </c>
    </row>
    <row r="71" ht="15" customHeight="1">
      <c r="A71" s="20" t="n"/>
      <c r="B71" s="21">
        <f>IF($A71="","",$A71-WEEKDAY($A71,3))</f>
        <v/>
      </c>
      <c r="C71" s="22">
        <f>IF($A71="","",CHOOSE(WEEKDAY($A71),"Domingo","Segunda","Terça","Quarta","Quinta","Sexta","Sábado"))</f>
        <v/>
      </c>
      <c r="D71" s="23" t="n"/>
      <c r="E71" s="22">
        <f>IF($D71="","",IF($D71&lt;TIME(10,0,0),"Antes das 10h",IF($D71&lt;TIME(12,0,0),"10h às 12h",IF($D71&lt;TIME(15,0,0),"12h às 15h","Depois das 15h"))))</f>
        <v/>
      </c>
      <c r="F71" s="24" t="n"/>
      <c r="G71" s="24" t="n"/>
      <c r="H71" s="24" t="n"/>
      <c r="I71" s="25" t="n"/>
      <c r="J71" s="25" t="n"/>
      <c r="K71" s="25" t="n"/>
      <c r="L71" s="25" t="n"/>
      <c r="M71" s="26" t="n"/>
      <c r="N71" s="26" t="n"/>
      <c r="O71" s="27">
        <f>IF(OR($M71="",$N71=""),"",$N71/$M71)</f>
        <v/>
      </c>
      <c r="P71" s="28" t="n"/>
      <c r="Q71" s="24" t="n"/>
      <c r="R71" s="24" t="n"/>
      <c r="S71" s="24" t="n"/>
      <c r="T71" s="24" t="n"/>
      <c r="U71" s="24" t="n"/>
      <c r="V71" s="29">
        <f>IF($A71="","",$I$1+SUM($N$4:$N71))</f>
        <v/>
      </c>
      <c r="W71" s="30">
        <f>IF($A71="",0,$V71-MAX($I$1,MAX($V$4:$V71)))</f>
        <v/>
      </c>
    </row>
    <row r="72" ht="15" customHeight="1">
      <c r="A72" s="20" t="n"/>
      <c r="B72" s="21">
        <f>IF($A72="","",$A72-WEEKDAY($A72,3))</f>
        <v/>
      </c>
      <c r="C72" s="22">
        <f>IF($A72="","",CHOOSE(WEEKDAY($A72),"Domingo","Segunda","Terça","Quarta","Quinta","Sexta","Sábado"))</f>
        <v/>
      </c>
      <c r="D72" s="23" t="n"/>
      <c r="E72" s="22">
        <f>IF($D72="","",IF($D72&lt;TIME(10,0,0),"Antes das 10h",IF($D72&lt;TIME(12,0,0),"10h às 12h",IF($D72&lt;TIME(15,0,0),"12h às 15h","Depois das 15h"))))</f>
        <v/>
      </c>
      <c r="F72" s="24" t="n"/>
      <c r="G72" s="24" t="n"/>
      <c r="H72" s="24" t="n"/>
      <c r="I72" s="25" t="n"/>
      <c r="J72" s="25" t="n"/>
      <c r="K72" s="25" t="n"/>
      <c r="L72" s="25" t="n"/>
      <c r="M72" s="26" t="n"/>
      <c r="N72" s="26" t="n"/>
      <c r="O72" s="27">
        <f>IF(OR($M72="",$N72=""),"",$N72/$M72)</f>
        <v/>
      </c>
      <c r="P72" s="28" t="n"/>
      <c r="Q72" s="24" t="n"/>
      <c r="R72" s="24" t="n"/>
      <c r="S72" s="24" t="n"/>
      <c r="T72" s="24" t="n"/>
      <c r="U72" s="24" t="n"/>
      <c r="V72" s="29">
        <f>IF($A72="","",$I$1+SUM($N$4:$N72))</f>
        <v/>
      </c>
      <c r="W72" s="30">
        <f>IF($A72="",0,$V72-MAX($I$1,MAX($V$4:$V72)))</f>
        <v/>
      </c>
    </row>
    <row r="73" ht="15" customHeight="1">
      <c r="A73" s="20" t="n"/>
      <c r="B73" s="21">
        <f>IF($A73="","",$A73-WEEKDAY($A73,3))</f>
        <v/>
      </c>
      <c r="C73" s="22">
        <f>IF($A73="","",CHOOSE(WEEKDAY($A73),"Domingo","Segunda","Terça","Quarta","Quinta","Sexta","Sábado"))</f>
        <v/>
      </c>
      <c r="D73" s="23" t="n"/>
      <c r="E73" s="22">
        <f>IF($D73="","",IF($D73&lt;TIME(10,0,0),"Antes das 10h",IF($D73&lt;TIME(12,0,0),"10h às 12h",IF($D73&lt;TIME(15,0,0),"12h às 15h","Depois das 15h"))))</f>
        <v/>
      </c>
      <c r="F73" s="24" t="n"/>
      <c r="G73" s="24" t="n"/>
      <c r="H73" s="24" t="n"/>
      <c r="I73" s="25" t="n"/>
      <c r="J73" s="25" t="n"/>
      <c r="K73" s="25" t="n"/>
      <c r="L73" s="25" t="n"/>
      <c r="M73" s="26" t="n"/>
      <c r="N73" s="26" t="n"/>
      <c r="O73" s="27">
        <f>IF(OR($M73="",$N73=""),"",$N73/$M73)</f>
        <v/>
      </c>
      <c r="P73" s="28" t="n"/>
      <c r="Q73" s="24" t="n"/>
      <c r="R73" s="24" t="n"/>
      <c r="S73" s="24" t="n"/>
      <c r="T73" s="24" t="n"/>
      <c r="U73" s="24" t="n"/>
      <c r="V73" s="29">
        <f>IF($A73="","",$I$1+SUM($N$4:$N73))</f>
        <v/>
      </c>
      <c r="W73" s="30">
        <f>IF($A73="",0,$V73-MAX($I$1,MAX($V$4:$V73)))</f>
        <v/>
      </c>
    </row>
    <row r="74" ht="15" customHeight="1">
      <c r="A74" s="20" t="n"/>
      <c r="B74" s="21">
        <f>IF($A74="","",$A74-WEEKDAY($A74,3))</f>
        <v/>
      </c>
      <c r="C74" s="22">
        <f>IF($A74="","",CHOOSE(WEEKDAY($A74),"Domingo","Segunda","Terça","Quarta","Quinta","Sexta","Sábado"))</f>
        <v/>
      </c>
      <c r="D74" s="23" t="n"/>
      <c r="E74" s="22">
        <f>IF($D74="","",IF($D74&lt;TIME(10,0,0),"Antes das 10h",IF($D74&lt;TIME(12,0,0),"10h às 12h",IF($D74&lt;TIME(15,0,0),"12h às 15h","Depois das 15h"))))</f>
        <v/>
      </c>
      <c r="F74" s="24" t="n"/>
      <c r="G74" s="24" t="n"/>
      <c r="H74" s="24" t="n"/>
      <c r="I74" s="25" t="n"/>
      <c r="J74" s="25" t="n"/>
      <c r="K74" s="25" t="n"/>
      <c r="L74" s="25" t="n"/>
      <c r="M74" s="26" t="n"/>
      <c r="N74" s="26" t="n"/>
      <c r="O74" s="27">
        <f>IF(OR($M74="",$N74=""),"",$N74/$M74)</f>
        <v/>
      </c>
      <c r="P74" s="28" t="n"/>
      <c r="Q74" s="24" t="n"/>
      <c r="R74" s="24" t="n"/>
      <c r="S74" s="24" t="n"/>
      <c r="T74" s="24" t="n"/>
      <c r="U74" s="24" t="n"/>
      <c r="V74" s="29">
        <f>IF($A74="","",$I$1+SUM($N$4:$N74))</f>
        <v/>
      </c>
      <c r="W74" s="30">
        <f>IF($A74="",0,$V74-MAX($I$1,MAX($V$4:$V74)))</f>
        <v/>
      </c>
    </row>
    <row r="75" ht="15" customHeight="1">
      <c r="A75" s="20" t="n"/>
      <c r="B75" s="21">
        <f>IF($A75="","",$A75-WEEKDAY($A75,3))</f>
        <v/>
      </c>
      <c r="C75" s="22">
        <f>IF($A75="","",CHOOSE(WEEKDAY($A75),"Domingo","Segunda","Terça","Quarta","Quinta","Sexta","Sábado"))</f>
        <v/>
      </c>
      <c r="D75" s="23" t="n"/>
      <c r="E75" s="22">
        <f>IF($D75="","",IF($D75&lt;TIME(10,0,0),"Antes das 10h",IF($D75&lt;TIME(12,0,0),"10h às 12h",IF($D75&lt;TIME(15,0,0),"12h às 15h","Depois das 15h"))))</f>
        <v/>
      </c>
      <c r="F75" s="24" t="n"/>
      <c r="G75" s="24" t="n"/>
      <c r="H75" s="24" t="n"/>
      <c r="I75" s="25" t="n"/>
      <c r="J75" s="25" t="n"/>
      <c r="K75" s="25" t="n"/>
      <c r="L75" s="25" t="n"/>
      <c r="M75" s="26" t="n"/>
      <c r="N75" s="26" t="n"/>
      <c r="O75" s="27">
        <f>IF(OR($M75="",$N75=""),"",$N75/$M75)</f>
        <v/>
      </c>
      <c r="P75" s="28" t="n"/>
      <c r="Q75" s="24" t="n"/>
      <c r="R75" s="24" t="n"/>
      <c r="S75" s="24" t="n"/>
      <c r="T75" s="24" t="n"/>
      <c r="U75" s="24" t="n"/>
      <c r="V75" s="29">
        <f>IF($A75="","",$I$1+SUM($N$4:$N75))</f>
        <v/>
      </c>
      <c r="W75" s="30">
        <f>IF($A75="",0,$V75-MAX($I$1,MAX($V$4:$V75)))</f>
        <v/>
      </c>
    </row>
    <row r="76" ht="15" customHeight="1">
      <c r="A76" s="20" t="n"/>
      <c r="B76" s="21">
        <f>IF($A76="","",$A76-WEEKDAY($A76,3))</f>
        <v/>
      </c>
      <c r="C76" s="22">
        <f>IF($A76="","",CHOOSE(WEEKDAY($A76),"Domingo","Segunda","Terça","Quarta","Quinta","Sexta","Sábado"))</f>
        <v/>
      </c>
      <c r="D76" s="23" t="n"/>
      <c r="E76" s="22">
        <f>IF($D76="","",IF($D76&lt;TIME(10,0,0),"Antes das 10h",IF($D76&lt;TIME(12,0,0),"10h às 12h",IF($D76&lt;TIME(15,0,0),"12h às 15h","Depois das 15h"))))</f>
        <v/>
      </c>
      <c r="F76" s="24" t="n"/>
      <c r="G76" s="24" t="n"/>
      <c r="H76" s="24" t="n"/>
      <c r="I76" s="25" t="n"/>
      <c r="J76" s="25" t="n"/>
      <c r="K76" s="25" t="n"/>
      <c r="L76" s="25" t="n"/>
      <c r="M76" s="26" t="n"/>
      <c r="N76" s="26" t="n"/>
      <c r="O76" s="27">
        <f>IF(OR($M76="",$N76=""),"",$N76/$M76)</f>
        <v/>
      </c>
      <c r="P76" s="28" t="n"/>
      <c r="Q76" s="24" t="n"/>
      <c r="R76" s="24" t="n"/>
      <c r="S76" s="24" t="n"/>
      <c r="T76" s="24" t="n"/>
      <c r="U76" s="24" t="n"/>
      <c r="V76" s="29">
        <f>IF($A76="","",$I$1+SUM($N$4:$N76))</f>
        <v/>
      </c>
      <c r="W76" s="30">
        <f>IF($A76="",0,$V76-MAX($I$1,MAX($V$4:$V76)))</f>
        <v/>
      </c>
    </row>
    <row r="77" ht="15" customHeight="1">
      <c r="A77" s="20" t="n"/>
      <c r="B77" s="21">
        <f>IF($A77="","",$A77-WEEKDAY($A77,3))</f>
        <v/>
      </c>
      <c r="C77" s="22">
        <f>IF($A77="","",CHOOSE(WEEKDAY($A77),"Domingo","Segunda","Terça","Quarta","Quinta","Sexta","Sábado"))</f>
        <v/>
      </c>
      <c r="D77" s="23" t="n"/>
      <c r="E77" s="22">
        <f>IF($D77="","",IF($D77&lt;TIME(10,0,0),"Antes das 10h",IF($D77&lt;TIME(12,0,0),"10h às 12h",IF($D77&lt;TIME(15,0,0),"12h às 15h","Depois das 15h"))))</f>
        <v/>
      </c>
      <c r="F77" s="24" t="n"/>
      <c r="G77" s="24" t="n"/>
      <c r="H77" s="24" t="n"/>
      <c r="I77" s="25" t="n"/>
      <c r="J77" s="25" t="n"/>
      <c r="K77" s="25" t="n"/>
      <c r="L77" s="25" t="n"/>
      <c r="M77" s="26" t="n"/>
      <c r="N77" s="26" t="n"/>
      <c r="O77" s="27">
        <f>IF(OR($M77="",$N77=""),"",$N77/$M77)</f>
        <v/>
      </c>
      <c r="P77" s="28" t="n"/>
      <c r="Q77" s="24" t="n"/>
      <c r="R77" s="24" t="n"/>
      <c r="S77" s="24" t="n"/>
      <c r="T77" s="24" t="n"/>
      <c r="U77" s="24" t="n"/>
      <c r="V77" s="29">
        <f>IF($A77="","",$I$1+SUM($N$4:$N77))</f>
        <v/>
      </c>
      <c r="W77" s="30">
        <f>IF($A77="",0,$V77-MAX($I$1,MAX($V$4:$V77)))</f>
        <v/>
      </c>
    </row>
    <row r="78" ht="15" customHeight="1">
      <c r="A78" s="20" t="n"/>
      <c r="B78" s="21">
        <f>IF($A78="","",$A78-WEEKDAY($A78,3))</f>
        <v/>
      </c>
      <c r="C78" s="22">
        <f>IF($A78="","",CHOOSE(WEEKDAY($A78),"Domingo","Segunda","Terça","Quarta","Quinta","Sexta","Sábado"))</f>
        <v/>
      </c>
      <c r="D78" s="23" t="n"/>
      <c r="E78" s="22">
        <f>IF($D78="","",IF($D78&lt;TIME(10,0,0),"Antes das 10h",IF($D78&lt;TIME(12,0,0),"10h às 12h",IF($D78&lt;TIME(15,0,0),"12h às 15h","Depois das 15h"))))</f>
        <v/>
      </c>
      <c r="F78" s="24" t="n"/>
      <c r="G78" s="24" t="n"/>
      <c r="H78" s="24" t="n"/>
      <c r="I78" s="25" t="n"/>
      <c r="J78" s="25" t="n"/>
      <c r="K78" s="25" t="n"/>
      <c r="L78" s="25" t="n"/>
      <c r="M78" s="26" t="n"/>
      <c r="N78" s="26" t="n"/>
      <c r="O78" s="27">
        <f>IF(OR($M78="",$N78=""),"",$N78/$M78)</f>
        <v/>
      </c>
      <c r="P78" s="28" t="n"/>
      <c r="Q78" s="24" t="n"/>
      <c r="R78" s="24" t="n"/>
      <c r="S78" s="24" t="n"/>
      <c r="T78" s="24" t="n"/>
      <c r="U78" s="24" t="n"/>
      <c r="V78" s="29">
        <f>IF($A78="","",$I$1+SUM($N$4:$N78))</f>
        <v/>
      </c>
      <c r="W78" s="30">
        <f>IF($A78="",0,$V78-MAX($I$1,MAX($V$4:$V78)))</f>
        <v/>
      </c>
    </row>
    <row r="79" ht="15" customHeight="1">
      <c r="A79" s="20" t="n"/>
      <c r="B79" s="21">
        <f>IF($A79="","",$A79-WEEKDAY($A79,3))</f>
        <v/>
      </c>
      <c r="C79" s="22">
        <f>IF($A79="","",CHOOSE(WEEKDAY($A79),"Domingo","Segunda","Terça","Quarta","Quinta","Sexta","Sábado"))</f>
        <v/>
      </c>
      <c r="D79" s="23" t="n"/>
      <c r="E79" s="22">
        <f>IF($D79="","",IF($D79&lt;TIME(10,0,0),"Antes das 10h",IF($D79&lt;TIME(12,0,0),"10h às 12h",IF($D79&lt;TIME(15,0,0),"12h às 15h","Depois das 15h"))))</f>
        <v/>
      </c>
      <c r="F79" s="24" t="n"/>
      <c r="G79" s="24" t="n"/>
      <c r="H79" s="24" t="n"/>
      <c r="I79" s="25" t="n"/>
      <c r="J79" s="25" t="n"/>
      <c r="K79" s="25" t="n"/>
      <c r="L79" s="25" t="n"/>
      <c r="M79" s="26" t="n"/>
      <c r="N79" s="26" t="n"/>
      <c r="O79" s="27">
        <f>IF(OR($M79="",$N79=""),"",$N79/$M79)</f>
        <v/>
      </c>
      <c r="P79" s="28" t="n"/>
      <c r="Q79" s="24" t="n"/>
      <c r="R79" s="24" t="n"/>
      <c r="S79" s="24" t="n"/>
      <c r="T79" s="24" t="n"/>
      <c r="U79" s="24" t="n"/>
      <c r="V79" s="29">
        <f>IF($A79="","",$I$1+SUM($N$4:$N79))</f>
        <v/>
      </c>
      <c r="W79" s="30">
        <f>IF($A79="",0,$V79-MAX($I$1,MAX($V$4:$V79)))</f>
        <v/>
      </c>
    </row>
    <row r="80" ht="15" customHeight="1">
      <c r="A80" s="20" t="n"/>
      <c r="B80" s="21">
        <f>IF($A80="","",$A80-WEEKDAY($A80,3))</f>
        <v/>
      </c>
      <c r="C80" s="22">
        <f>IF($A80="","",CHOOSE(WEEKDAY($A80),"Domingo","Segunda","Terça","Quarta","Quinta","Sexta","Sábado"))</f>
        <v/>
      </c>
      <c r="D80" s="23" t="n"/>
      <c r="E80" s="22">
        <f>IF($D80="","",IF($D80&lt;TIME(10,0,0),"Antes das 10h",IF($D80&lt;TIME(12,0,0),"10h às 12h",IF($D80&lt;TIME(15,0,0),"12h às 15h","Depois das 15h"))))</f>
        <v/>
      </c>
      <c r="F80" s="24" t="n"/>
      <c r="G80" s="24" t="n"/>
      <c r="H80" s="24" t="n"/>
      <c r="I80" s="25" t="n"/>
      <c r="J80" s="25" t="n"/>
      <c r="K80" s="25" t="n"/>
      <c r="L80" s="25" t="n"/>
      <c r="M80" s="26" t="n"/>
      <c r="N80" s="26" t="n"/>
      <c r="O80" s="27">
        <f>IF(OR($M80="",$N80=""),"",$N80/$M80)</f>
        <v/>
      </c>
      <c r="P80" s="28" t="n"/>
      <c r="Q80" s="24" t="n"/>
      <c r="R80" s="24" t="n"/>
      <c r="S80" s="24" t="n"/>
      <c r="T80" s="24" t="n"/>
      <c r="U80" s="24" t="n"/>
      <c r="V80" s="29">
        <f>IF($A80="","",$I$1+SUM($N$4:$N80))</f>
        <v/>
      </c>
      <c r="W80" s="30">
        <f>IF($A80="",0,$V80-MAX($I$1,MAX($V$4:$V80)))</f>
        <v/>
      </c>
    </row>
    <row r="81" ht="15" customHeight="1">
      <c r="A81" s="20" t="n"/>
      <c r="B81" s="21">
        <f>IF($A81="","",$A81-WEEKDAY($A81,3))</f>
        <v/>
      </c>
      <c r="C81" s="22">
        <f>IF($A81="","",CHOOSE(WEEKDAY($A81),"Domingo","Segunda","Terça","Quarta","Quinta","Sexta","Sábado"))</f>
        <v/>
      </c>
      <c r="D81" s="23" t="n"/>
      <c r="E81" s="22">
        <f>IF($D81="","",IF($D81&lt;TIME(10,0,0),"Antes das 10h",IF($D81&lt;TIME(12,0,0),"10h às 12h",IF($D81&lt;TIME(15,0,0),"12h às 15h","Depois das 15h"))))</f>
        <v/>
      </c>
      <c r="F81" s="24" t="n"/>
      <c r="G81" s="24" t="n"/>
      <c r="H81" s="24" t="n"/>
      <c r="I81" s="25" t="n"/>
      <c r="J81" s="25" t="n"/>
      <c r="K81" s="25" t="n"/>
      <c r="L81" s="25" t="n"/>
      <c r="M81" s="26" t="n"/>
      <c r="N81" s="26" t="n"/>
      <c r="O81" s="27">
        <f>IF(OR($M81="",$N81=""),"",$N81/$M81)</f>
        <v/>
      </c>
      <c r="P81" s="28" t="n"/>
      <c r="Q81" s="24" t="n"/>
      <c r="R81" s="24" t="n"/>
      <c r="S81" s="24" t="n"/>
      <c r="T81" s="24" t="n"/>
      <c r="U81" s="24" t="n"/>
      <c r="V81" s="29">
        <f>IF($A81="","",$I$1+SUM($N$4:$N81))</f>
        <v/>
      </c>
      <c r="W81" s="30">
        <f>IF($A81="",0,$V81-MAX($I$1,MAX($V$4:$V81)))</f>
        <v/>
      </c>
    </row>
    <row r="82" ht="15" customHeight="1">
      <c r="A82" s="20" t="n"/>
      <c r="B82" s="21">
        <f>IF($A82="","",$A82-WEEKDAY($A82,3))</f>
        <v/>
      </c>
      <c r="C82" s="22">
        <f>IF($A82="","",CHOOSE(WEEKDAY($A82),"Domingo","Segunda","Terça","Quarta","Quinta","Sexta","Sábado"))</f>
        <v/>
      </c>
      <c r="D82" s="23" t="n"/>
      <c r="E82" s="22">
        <f>IF($D82="","",IF($D82&lt;TIME(10,0,0),"Antes das 10h",IF($D82&lt;TIME(12,0,0),"10h às 12h",IF($D82&lt;TIME(15,0,0),"12h às 15h","Depois das 15h"))))</f>
        <v/>
      </c>
      <c r="F82" s="24" t="n"/>
      <c r="G82" s="24" t="n"/>
      <c r="H82" s="24" t="n"/>
      <c r="I82" s="25" t="n"/>
      <c r="J82" s="25" t="n"/>
      <c r="K82" s="25" t="n"/>
      <c r="L82" s="25" t="n"/>
      <c r="M82" s="26" t="n"/>
      <c r="N82" s="26" t="n"/>
      <c r="O82" s="27">
        <f>IF(OR($M82="",$N82=""),"",$N82/$M82)</f>
        <v/>
      </c>
      <c r="P82" s="28" t="n"/>
      <c r="Q82" s="24" t="n"/>
      <c r="R82" s="24" t="n"/>
      <c r="S82" s="24" t="n"/>
      <c r="T82" s="24" t="n"/>
      <c r="U82" s="24" t="n"/>
      <c r="V82" s="29">
        <f>IF($A82="","",$I$1+SUM($N$4:$N82))</f>
        <v/>
      </c>
      <c r="W82" s="30">
        <f>IF($A82="",0,$V82-MAX($I$1,MAX($V$4:$V82)))</f>
        <v/>
      </c>
    </row>
    <row r="83" ht="15" customHeight="1">
      <c r="A83" s="20" t="n"/>
      <c r="B83" s="21">
        <f>IF($A83="","",$A83-WEEKDAY($A83,3))</f>
        <v/>
      </c>
      <c r="C83" s="22">
        <f>IF($A83="","",CHOOSE(WEEKDAY($A83),"Domingo","Segunda","Terça","Quarta","Quinta","Sexta","Sábado"))</f>
        <v/>
      </c>
      <c r="D83" s="23" t="n"/>
      <c r="E83" s="22">
        <f>IF($D83="","",IF($D83&lt;TIME(10,0,0),"Antes das 10h",IF($D83&lt;TIME(12,0,0),"10h às 12h",IF($D83&lt;TIME(15,0,0),"12h às 15h","Depois das 15h"))))</f>
        <v/>
      </c>
      <c r="F83" s="24" t="n"/>
      <c r="G83" s="24" t="n"/>
      <c r="H83" s="24" t="n"/>
      <c r="I83" s="25" t="n"/>
      <c r="J83" s="25" t="n"/>
      <c r="K83" s="25" t="n"/>
      <c r="L83" s="25" t="n"/>
      <c r="M83" s="26" t="n"/>
      <c r="N83" s="26" t="n"/>
      <c r="O83" s="27">
        <f>IF(OR($M83="",$N83=""),"",$N83/$M83)</f>
        <v/>
      </c>
      <c r="P83" s="28" t="n"/>
      <c r="Q83" s="24" t="n"/>
      <c r="R83" s="24" t="n"/>
      <c r="S83" s="24" t="n"/>
      <c r="T83" s="24" t="n"/>
      <c r="U83" s="24" t="n"/>
      <c r="V83" s="29">
        <f>IF($A83="","",$I$1+SUM($N$4:$N83))</f>
        <v/>
      </c>
      <c r="W83" s="30">
        <f>IF($A83="",0,$V83-MAX($I$1,MAX($V$4:$V83)))</f>
        <v/>
      </c>
    </row>
    <row r="84" ht="15" customHeight="1">
      <c r="A84" s="20" t="n"/>
      <c r="B84" s="21">
        <f>IF($A84="","",$A84-WEEKDAY($A84,3))</f>
        <v/>
      </c>
      <c r="C84" s="22">
        <f>IF($A84="","",CHOOSE(WEEKDAY($A84),"Domingo","Segunda","Terça","Quarta","Quinta","Sexta","Sábado"))</f>
        <v/>
      </c>
      <c r="D84" s="23" t="n"/>
      <c r="E84" s="22">
        <f>IF($D84="","",IF($D84&lt;TIME(10,0,0),"Antes das 10h",IF($D84&lt;TIME(12,0,0),"10h às 12h",IF($D84&lt;TIME(15,0,0),"12h às 15h","Depois das 15h"))))</f>
        <v/>
      </c>
      <c r="F84" s="24" t="n"/>
      <c r="G84" s="24" t="n"/>
      <c r="H84" s="24" t="n"/>
      <c r="I84" s="25" t="n"/>
      <c r="J84" s="25" t="n"/>
      <c r="K84" s="25" t="n"/>
      <c r="L84" s="25" t="n"/>
      <c r="M84" s="26" t="n"/>
      <c r="N84" s="26" t="n"/>
      <c r="O84" s="27">
        <f>IF(OR($M84="",$N84=""),"",$N84/$M84)</f>
        <v/>
      </c>
      <c r="P84" s="28" t="n"/>
      <c r="Q84" s="24" t="n"/>
      <c r="R84" s="24" t="n"/>
      <c r="S84" s="24" t="n"/>
      <c r="T84" s="24" t="n"/>
      <c r="U84" s="24" t="n"/>
      <c r="V84" s="29">
        <f>IF($A84="","",$I$1+SUM($N$4:$N84))</f>
        <v/>
      </c>
      <c r="W84" s="30">
        <f>IF($A84="",0,$V84-MAX($I$1,MAX($V$4:$V84)))</f>
        <v/>
      </c>
    </row>
    <row r="85" ht="15" customHeight="1">
      <c r="A85" s="20" t="n"/>
      <c r="B85" s="21">
        <f>IF($A85="","",$A85-WEEKDAY($A85,3))</f>
        <v/>
      </c>
      <c r="C85" s="22">
        <f>IF($A85="","",CHOOSE(WEEKDAY($A85),"Domingo","Segunda","Terça","Quarta","Quinta","Sexta","Sábado"))</f>
        <v/>
      </c>
      <c r="D85" s="23" t="n"/>
      <c r="E85" s="22">
        <f>IF($D85="","",IF($D85&lt;TIME(10,0,0),"Antes das 10h",IF($D85&lt;TIME(12,0,0),"10h às 12h",IF($D85&lt;TIME(15,0,0),"12h às 15h","Depois das 15h"))))</f>
        <v/>
      </c>
      <c r="F85" s="24" t="n"/>
      <c r="G85" s="24" t="n"/>
      <c r="H85" s="24" t="n"/>
      <c r="I85" s="25" t="n"/>
      <c r="J85" s="25" t="n"/>
      <c r="K85" s="25" t="n"/>
      <c r="L85" s="25" t="n"/>
      <c r="M85" s="26" t="n"/>
      <c r="N85" s="26" t="n"/>
      <c r="O85" s="27">
        <f>IF(OR($M85="",$N85=""),"",$N85/$M85)</f>
        <v/>
      </c>
      <c r="P85" s="28" t="n"/>
      <c r="Q85" s="24" t="n"/>
      <c r="R85" s="24" t="n"/>
      <c r="S85" s="24" t="n"/>
      <c r="T85" s="24" t="n"/>
      <c r="U85" s="24" t="n"/>
      <c r="V85" s="29">
        <f>IF($A85="","",$I$1+SUM($N$4:$N85))</f>
        <v/>
      </c>
      <c r="W85" s="30">
        <f>IF($A85="",0,$V85-MAX($I$1,MAX($V$4:$V85)))</f>
        <v/>
      </c>
    </row>
    <row r="86" ht="15" customHeight="1">
      <c r="A86" s="20" t="n"/>
      <c r="B86" s="21">
        <f>IF($A86="","",$A86-WEEKDAY($A86,3))</f>
        <v/>
      </c>
      <c r="C86" s="22">
        <f>IF($A86="","",CHOOSE(WEEKDAY($A86),"Domingo","Segunda","Terça","Quarta","Quinta","Sexta","Sábado"))</f>
        <v/>
      </c>
      <c r="D86" s="23" t="n"/>
      <c r="E86" s="22">
        <f>IF($D86="","",IF($D86&lt;TIME(10,0,0),"Antes das 10h",IF($D86&lt;TIME(12,0,0),"10h às 12h",IF($D86&lt;TIME(15,0,0),"12h às 15h","Depois das 15h"))))</f>
        <v/>
      </c>
      <c r="F86" s="24" t="n"/>
      <c r="G86" s="24" t="n"/>
      <c r="H86" s="24" t="n"/>
      <c r="I86" s="25" t="n"/>
      <c r="J86" s="25" t="n"/>
      <c r="K86" s="25" t="n"/>
      <c r="L86" s="25" t="n"/>
      <c r="M86" s="26" t="n"/>
      <c r="N86" s="26" t="n"/>
      <c r="O86" s="27">
        <f>IF(OR($M86="",$N86=""),"",$N86/$M86)</f>
        <v/>
      </c>
      <c r="P86" s="28" t="n"/>
      <c r="Q86" s="24" t="n"/>
      <c r="R86" s="24" t="n"/>
      <c r="S86" s="24" t="n"/>
      <c r="T86" s="24" t="n"/>
      <c r="U86" s="24" t="n"/>
      <c r="V86" s="29">
        <f>IF($A86="","",$I$1+SUM($N$4:$N86))</f>
        <v/>
      </c>
      <c r="W86" s="30">
        <f>IF($A86="",0,$V86-MAX($I$1,MAX($V$4:$V86)))</f>
        <v/>
      </c>
    </row>
    <row r="87" ht="15" customHeight="1">
      <c r="A87" s="20" t="n"/>
      <c r="B87" s="21">
        <f>IF($A87="","",$A87-WEEKDAY($A87,3))</f>
        <v/>
      </c>
      <c r="C87" s="22">
        <f>IF($A87="","",CHOOSE(WEEKDAY($A87),"Domingo","Segunda","Terça","Quarta","Quinta","Sexta","Sábado"))</f>
        <v/>
      </c>
      <c r="D87" s="23" t="n"/>
      <c r="E87" s="22">
        <f>IF($D87="","",IF($D87&lt;TIME(10,0,0),"Antes das 10h",IF($D87&lt;TIME(12,0,0),"10h às 12h",IF($D87&lt;TIME(15,0,0),"12h às 15h","Depois das 15h"))))</f>
        <v/>
      </c>
      <c r="F87" s="24" t="n"/>
      <c r="G87" s="24" t="n"/>
      <c r="H87" s="24" t="n"/>
      <c r="I87" s="25" t="n"/>
      <c r="J87" s="25" t="n"/>
      <c r="K87" s="25" t="n"/>
      <c r="L87" s="25" t="n"/>
      <c r="M87" s="26" t="n"/>
      <c r="N87" s="26" t="n"/>
      <c r="O87" s="27">
        <f>IF(OR($M87="",$N87=""),"",$N87/$M87)</f>
        <v/>
      </c>
      <c r="P87" s="28" t="n"/>
      <c r="Q87" s="24" t="n"/>
      <c r="R87" s="24" t="n"/>
      <c r="S87" s="24" t="n"/>
      <c r="T87" s="24" t="n"/>
      <c r="U87" s="24" t="n"/>
      <c r="V87" s="29">
        <f>IF($A87="","",$I$1+SUM($N$4:$N87))</f>
        <v/>
      </c>
      <c r="W87" s="30">
        <f>IF($A87="",0,$V87-MAX($I$1,MAX($V$4:$V87)))</f>
        <v/>
      </c>
    </row>
    <row r="88" ht="15" customHeight="1">
      <c r="A88" s="20" t="n"/>
      <c r="B88" s="21">
        <f>IF($A88="","",$A88-WEEKDAY($A88,3))</f>
        <v/>
      </c>
      <c r="C88" s="22">
        <f>IF($A88="","",CHOOSE(WEEKDAY($A88),"Domingo","Segunda","Terça","Quarta","Quinta","Sexta","Sábado"))</f>
        <v/>
      </c>
      <c r="D88" s="23" t="n"/>
      <c r="E88" s="22">
        <f>IF($D88="","",IF($D88&lt;TIME(10,0,0),"Antes das 10h",IF($D88&lt;TIME(12,0,0),"10h às 12h",IF($D88&lt;TIME(15,0,0),"12h às 15h","Depois das 15h"))))</f>
        <v/>
      </c>
      <c r="F88" s="24" t="n"/>
      <c r="G88" s="24" t="n"/>
      <c r="H88" s="24" t="n"/>
      <c r="I88" s="25" t="n"/>
      <c r="J88" s="25" t="n"/>
      <c r="K88" s="25" t="n"/>
      <c r="L88" s="25" t="n"/>
      <c r="M88" s="26" t="n"/>
      <c r="N88" s="26" t="n"/>
      <c r="O88" s="27">
        <f>IF(OR($M88="",$N88=""),"",$N88/$M88)</f>
        <v/>
      </c>
      <c r="P88" s="28" t="n"/>
      <c r="Q88" s="24" t="n"/>
      <c r="R88" s="24" t="n"/>
      <c r="S88" s="24" t="n"/>
      <c r="T88" s="24" t="n"/>
      <c r="U88" s="24" t="n"/>
      <c r="V88" s="29">
        <f>IF($A88="","",$I$1+SUM($N$4:$N88))</f>
        <v/>
      </c>
      <c r="W88" s="30">
        <f>IF($A88="",0,$V88-MAX($I$1,MAX($V$4:$V88)))</f>
        <v/>
      </c>
    </row>
    <row r="89" ht="15" customHeight="1">
      <c r="A89" s="20" t="n"/>
      <c r="B89" s="21">
        <f>IF($A89="","",$A89-WEEKDAY($A89,3))</f>
        <v/>
      </c>
      <c r="C89" s="22">
        <f>IF($A89="","",CHOOSE(WEEKDAY($A89),"Domingo","Segunda","Terça","Quarta","Quinta","Sexta","Sábado"))</f>
        <v/>
      </c>
      <c r="D89" s="23" t="n"/>
      <c r="E89" s="22">
        <f>IF($D89="","",IF($D89&lt;TIME(10,0,0),"Antes das 10h",IF($D89&lt;TIME(12,0,0),"10h às 12h",IF($D89&lt;TIME(15,0,0),"12h às 15h","Depois das 15h"))))</f>
        <v/>
      </c>
      <c r="F89" s="24" t="n"/>
      <c r="G89" s="24" t="n"/>
      <c r="H89" s="24" t="n"/>
      <c r="I89" s="25" t="n"/>
      <c r="J89" s="25" t="n"/>
      <c r="K89" s="25" t="n"/>
      <c r="L89" s="25" t="n"/>
      <c r="M89" s="26" t="n"/>
      <c r="N89" s="26" t="n"/>
      <c r="O89" s="27">
        <f>IF(OR($M89="",$N89=""),"",$N89/$M89)</f>
        <v/>
      </c>
      <c r="P89" s="28" t="n"/>
      <c r="Q89" s="24" t="n"/>
      <c r="R89" s="24" t="n"/>
      <c r="S89" s="24" t="n"/>
      <c r="T89" s="24" t="n"/>
      <c r="U89" s="24" t="n"/>
      <c r="V89" s="29">
        <f>IF($A89="","",$I$1+SUM($N$4:$N89))</f>
        <v/>
      </c>
      <c r="W89" s="30">
        <f>IF($A89="",0,$V89-MAX($I$1,MAX($V$4:$V89)))</f>
        <v/>
      </c>
    </row>
    <row r="90" ht="15" customHeight="1">
      <c r="A90" s="20" t="n"/>
      <c r="B90" s="21">
        <f>IF($A90="","",$A90-WEEKDAY($A90,3))</f>
        <v/>
      </c>
      <c r="C90" s="22">
        <f>IF($A90="","",CHOOSE(WEEKDAY($A90),"Domingo","Segunda","Terça","Quarta","Quinta","Sexta","Sábado"))</f>
        <v/>
      </c>
      <c r="D90" s="23" t="n"/>
      <c r="E90" s="22">
        <f>IF($D90="","",IF($D90&lt;TIME(10,0,0),"Antes das 10h",IF($D90&lt;TIME(12,0,0),"10h às 12h",IF($D90&lt;TIME(15,0,0),"12h às 15h","Depois das 15h"))))</f>
        <v/>
      </c>
      <c r="F90" s="24" t="n"/>
      <c r="G90" s="24" t="n"/>
      <c r="H90" s="24" t="n"/>
      <c r="I90" s="25" t="n"/>
      <c r="J90" s="25" t="n"/>
      <c r="K90" s="25" t="n"/>
      <c r="L90" s="25" t="n"/>
      <c r="M90" s="26" t="n"/>
      <c r="N90" s="26" t="n"/>
      <c r="O90" s="27">
        <f>IF(OR($M90="",$N90=""),"",$N90/$M90)</f>
        <v/>
      </c>
      <c r="P90" s="28" t="n"/>
      <c r="Q90" s="24" t="n"/>
      <c r="R90" s="24" t="n"/>
      <c r="S90" s="24" t="n"/>
      <c r="T90" s="24" t="n"/>
      <c r="U90" s="24" t="n"/>
      <c r="V90" s="29">
        <f>IF($A90="","",$I$1+SUM($N$4:$N90))</f>
        <v/>
      </c>
      <c r="W90" s="30">
        <f>IF($A90="",0,$V90-MAX($I$1,MAX($V$4:$V90)))</f>
        <v/>
      </c>
    </row>
    <row r="91" ht="15" customHeight="1">
      <c r="A91" s="20" t="n"/>
      <c r="B91" s="21">
        <f>IF($A91="","",$A91-WEEKDAY($A91,3))</f>
        <v/>
      </c>
      <c r="C91" s="22">
        <f>IF($A91="","",CHOOSE(WEEKDAY($A91),"Domingo","Segunda","Terça","Quarta","Quinta","Sexta","Sábado"))</f>
        <v/>
      </c>
      <c r="D91" s="23" t="n"/>
      <c r="E91" s="22">
        <f>IF($D91="","",IF($D91&lt;TIME(10,0,0),"Antes das 10h",IF($D91&lt;TIME(12,0,0),"10h às 12h",IF($D91&lt;TIME(15,0,0),"12h às 15h","Depois das 15h"))))</f>
        <v/>
      </c>
      <c r="F91" s="24" t="n"/>
      <c r="G91" s="24" t="n"/>
      <c r="H91" s="24" t="n"/>
      <c r="I91" s="25" t="n"/>
      <c r="J91" s="25" t="n"/>
      <c r="K91" s="25" t="n"/>
      <c r="L91" s="25" t="n"/>
      <c r="M91" s="26" t="n"/>
      <c r="N91" s="26" t="n"/>
      <c r="O91" s="27">
        <f>IF(OR($M91="",$N91=""),"",$N91/$M91)</f>
        <v/>
      </c>
      <c r="P91" s="28" t="n"/>
      <c r="Q91" s="24" t="n"/>
      <c r="R91" s="24" t="n"/>
      <c r="S91" s="24" t="n"/>
      <c r="T91" s="24" t="n"/>
      <c r="U91" s="24" t="n"/>
      <c r="V91" s="29">
        <f>IF($A91="","",$I$1+SUM($N$4:$N91))</f>
        <v/>
      </c>
      <c r="W91" s="30">
        <f>IF($A91="",0,$V91-MAX($I$1,MAX($V$4:$V91)))</f>
        <v/>
      </c>
    </row>
    <row r="92" ht="15" customHeight="1">
      <c r="A92" s="20" t="n"/>
      <c r="B92" s="21">
        <f>IF($A92="","",$A92-WEEKDAY($A92,3))</f>
        <v/>
      </c>
      <c r="C92" s="22">
        <f>IF($A92="","",CHOOSE(WEEKDAY($A92),"Domingo","Segunda","Terça","Quarta","Quinta","Sexta","Sábado"))</f>
        <v/>
      </c>
      <c r="D92" s="23" t="n"/>
      <c r="E92" s="22">
        <f>IF($D92="","",IF($D92&lt;TIME(10,0,0),"Antes das 10h",IF($D92&lt;TIME(12,0,0),"10h às 12h",IF($D92&lt;TIME(15,0,0),"12h às 15h","Depois das 15h"))))</f>
        <v/>
      </c>
      <c r="F92" s="24" t="n"/>
      <c r="G92" s="24" t="n"/>
      <c r="H92" s="24" t="n"/>
      <c r="I92" s="25" t="n"/>
      <c r="J92" s="25" t="n"/>
      <c r="K92" s="25" t="n"/>
      <c r="L92" s="25" t="n"/>
      <c r="M92" s="26" t="n"/>
      <c r="N92" s="26" t="n"/>
      <c r="O92" s="27">
        <f>IF(OR($M92="",$N92=""),"",$N92/$M92)</f>
        <v/>
      </c>
      <c r="P92" s="28" t="n"/>
      <c r="Q92" s="24" t="n"/>
      <c r="R92" s="24" t="n"/>
      <c r="S92" s="24" t="n"/>
      <c r="T92" s="24" t="n"/>
      <c r="U92" s="24" t="n"/>
      <c r="V92" s="29">
        <f>IF($A92="","",$I$1+SUM($N$4:$N92))</f>
        <v/>
      </c>
      <c r="W92" s="30">
        <f>IF($A92="",0,$V92-MAX($I$1,MAX($V$4:$V92)))</f>
        <v/>
      </c>
    </row>
    <row r="93" ht="15" customHeight="1">
      <c r="A93" s="20" t="n"/>
      <c r="B93" s="21">
        <f>IF($A93="","",$A93-WEEKDAY($A93,3))</f>
        <v/>
      </c>
      <c r="C93" s="22">
        <f>IF($A93="","",CHOOSE(WEEKDAY($A93),"Domingo","Segunda","Terça","Quarta","Quinta","Sexta","Sábado"))</f>
        <v/>
      </c>
      <c r="D93" s="23" t="n"/>
      <c r="E93" s="22">
        <f>IF($D93="","",IF($D93&lt;TIME(10,0,0),"Antes das 10h",IF($D93&lt;TIME(12,0,0),"10h às 12h",IF($D93&lt;TIME(15,0,0),"12h às 15h","Depois das 15h"))))</f>
        <v/>
      </c>
      <c r="F93" s="24" t="n"/>
      <c r="G93" s="24" t="n"/>
      <c r="H93" s="24" t="n"/>
      <c r="I93" s="25" t="n"/>
      <c r="J93" s="25" t="n"/>
      <c r="K93" s="25" t="n"/>
      <c r="L93" s="25" t="n"/>
      <c r="M93" s="26" t="n"/>
      <c r="N93" s="26" t="n"/>
      <c r="O93" s="27">
        <f>IF(OR($M93="",$N93=""),"",$N93/$M93)</f>
        <v/>
      </c>
      <c r="P93" s="28" t="n"/>
      <c r="Q93" s="24" t="n"/>
      <c r="R93" s="24" t="n"/>
      <c r="S93" s="24" t="n"/>
      <c r="T93" s="24" t="n"/>
      <c r="U93" s="24" t="n"/>
      <c r="V93" s="29">
        <f>IF($A93="","",$I$1+SUM($N$4:$N93))</f>
        <v/>
      </c>
      <c r="W93" s="30">
        <f>IF($A93="",0,$V93-MAX($I$1,MAX($V$4:$V93)))</f>
        <v/>
      </c>
    </row>
    <row r="94" ht="15" customHeight="1">
      <c r="A94" s="20" t="n"/>
      <c r="B94" s="21">
        <f>IF($A94="","",$A94-WEEKDAY($A94,3))</f>
        <v/>
      </c>
      <c r="C94" s="22">
        <f>IF($A94="","",CHOOSE(WEEKDAY($A94),"Domingo","Segunda","Terça","Quarta","Quinta","Sexta","Sábado"))</f>
        <v/>
      </c>
      <c r="D94" s="23" t="n"/>
      <c r="E94" s="22">
        <f>IF($D94="","",IF($D94&lt;TIME(10,0,0),"Antes das 10h",IF($D94&lt;TIME(12,0,0),"10h às 12h",IF($D94&lt;TIME(15,0,0),"12h às 15h","Depois das 15h"))))</f>
        <v/>
      </c>
      <c r="F94" s="24" t="n"/>
      <c r="G94" s="24" t="n"/>
      <c r="H94" s="24" t="n"/>
      <c r="I94" s="25" t="n"/>
      <c r="J94" s="25" t="n"/>
      <c r="K94" s="25" t="n"/>
      <c r="L94" s="25" t="n"/>
      <c r="M94" s="26" t="n"/>
      <c r="N94" s="26" t="n"/>
      <c r="O94" s="27">
        <f>IF(OR($M94="",$N94=""),"",$N94/$M94)</f>
        <v/>
      </c>
      <c r="P94" s="28" t="n"/>
      <c r="Q94" s="24" t="n"/>
      <c r="R94" s="24" t="n"/>
      <c r="S94" s="24" t="n"/>
      <c r="T94" s="24" t="n"/>
      <c r="U94" s="24" t="n"/>
      <c r="V94" s="29">
        <f>IF($A94="","",$I$1+SUM($N$4:$N94))</f>
        <v/>
      </c>
      <c r="W94" s="30">
        <f>IF($A94="",0,$V94-MAX($I$1,MAX($V$4:$V94)))</f>
        <v/>
      </c>
    </row>
    <row r="95" ht="15" customHeight="1">
      <c r="A95" s="20" t="n"/>
      <c r="B95" s="21">
        <f>IF($A95="","",$A95-WEEKDAY($A95,3))</f>
        <v/>
      </c>
      <c r="C95" s="22">
        <f>IF($A95="","",CHOOSE(WEEKDAY($A95),"Domingo","Segunda","Terça","Quarta","Quinta","Sexta","Sábado"))</f>
        <v/>
      </c>
      <c r="D95" s="23" t="n"/>
      <c r="E95" s="22">
        <f>IF($D95="","",IF($D95&lt;TIME(10,0,0),"Antes das 10h",IF($D95&lt;TIME(12,0,0),"10h às 12h",IF($D95&lt;TIME(15,0,0),"12h às 15h","Depois das 15h"))))</f>
        <v/>
      </c>
      <c r="F95" s="24" t="n"/>
      <c r="G95" s="24" t="n"/>
      <c r="H95" s="24" t="n"/>
      <c r="I95" s="25" t="n"/>
      <c r="J95" s="25" t="n"/>
      <c r="K95" s="25" t="n"/>
      <c r="L95" s="25" t="n"/>
      <c r="M95" s="26" t="n"/>
      <c r="N95" s="26" t="n"/>
      <c r="O95" s="27">
        <f>IF(OR($M95="",$N95=""),"",$N95/$M95)</f>
        <v/>
      </c>
      <c r="P95" s="28" t="n"/>
      <c r="Q95" s="24" t="n"/>
      <c r="R95" s="24" t="n"/>
      <c r="S95" s="24" t="n"/>
      <c r="T95" s="24" t="n"/>
      <c r="U95" s="24" t="n"/>
      <c r="V95" s="29">
        <f>IF($A95="","",$I$1+SUM($N$4:$N95))</f>
        <v/>
      </c>
      <c r="W95" s="30">
        <f>IF($A95="",0,$V95-MAX($I$1,MAX($V$4:$V95)))</f>
        <v/>
      </c>
    </row>
    <row r="96" ht="15" customHeight="1">
      <c r="A96" s="20" t="n"/>
      <c r="B96" s="21">
        <f>IF($A96="","",$A96-WEEKDAY($A96,3))</f>
        <v/>
      </c>
      <c r="C96" s="22">
        <f>IF($A96="","",CHOOSE(WEEKDAY($A96),"Domingo","Segunda","Terça","Quarta","Quinta","Sexta","Sábado"))</f>
        <v/>
      </c>
      <c r="D96" s="23" t="n"/>
      <c r="E96" s="22">
        <f>IF($D96="","",IF($D96&lt;TIME(10,0,0),"Antes das 10h",IF($D96&lt;TIME(12,0,0),"10h às 12h",IF($D96&lt;TIME(15,0,0),"12h às 15h","Depois das 15h"))))</f>
        <v/>
      </c>
      <c r="F96" s="24" t="n"/>
      <c r="G96" s="24" t="n"/>
      <c r="H96" s="24" t="n"/>
      <c r="I96" s="25" t="n"/>
      <c r="J96" s="25" t="n"/>
      <c r="K96" s="25" t="n"/>
      <c r="L96" s="25" t="n"/>
      <c r="M96" s="26" t="n"/>
      <c r="N96" s="26" t="n"/>
      <c r="O96" s="27">
        <f>IF(OR($M96="",$N96=""),"",$N96/$M96)</f>
        <v/>
      </c>
      <c r="P96" s="28" t="n"/>
      <c r="Q96" s="24" t="n"/>
      <c r="R96" s="24" t="n"/>
      <c r="S96" s="24" t="n"/>
      <c r="T96" s="24" t="n"/>
      <c r="U96" s="24" t="n"/>
      <c r="V96" s="29">
        <f>IF($A96="","",$I$1+SUM($N$4:$N96))</f>
        <v/>
      </c>
      <c r="W96" s="30">
        <f>IF($A96="",0,$V96-MAX($I$1,MAX($V$4:$V96)))</f>
        <v/>
      </c>
    </row>
    <row r="97" ht="15" customHeight="1">
      <c r="A97" s="20" t="n"/>
      <c r="B97" s="21">
        <f>IF($A97="","",$A97-WEEKDAY($A97,3))</f>
        <v/>
      </c>
      <c r="C97" s="22">
        <f>IF($A97="","",CHOOSE(WEEKDAY($A97),"Domingo","Segunda","Terça","Quarta","Quinta","Sexta","Sábado"))</f>
        <v/>
      </c>
      <c r="D97" s="23" t="n"/>
      <c r="E97" s="22">
        <f>IF($D97="","",IF($D97&lt;TIME(10,0,0),"Antes das 10h",IF($D97&lt;TIME(12,0,0),"10h às 12h",IF($D97&lt;TIME(15,0,0),"12h às 15h","Depois das 15h"))))</f>
        <v/>
      </c>
      <c r="F97" s="24" t="n"/>
      <c r="G97" s="24" t="n"/>
      <c r="H97" s="24" t="n"/>
      <c r="I97" s="25" t="n"/>
      <c r="J97" s="25" t="n"/>
      <c r="K97" s="25" t="n"/>
      <c r="L97" s="25" t="n"/>
      <c r="M97" s="26" t="n"/>
      <c r="N97" s="26" t="n"/>
      <c r="O97" s="27">
        <f>IF(OR($M97="",$N97=""),"",$N97/$M97)</f>
        <v/>
      </c>
      <c r="P97" s="28" t="n"/>
      <c r="Q97" s="24" t="n"/>
      <c r="R97" s="24" t="n"/>
      <c r="S97" s="24" t="n"/>
      <c r="T97" s="24" t="n"/>
      <c r="U97" s="24" t="n"/>
      <c r="V97" s="29">
        <f>IF($A97="","",$I$1+SUM($N$4:$N97))</f>
        <v/>
      </c>
      <c r="W97" s="30">
        <f>IF($A97="",0,$V97-MAX($I$1,MAX($V$4:$V97)))</f>
        <v/>
      </c>
    </row>
    <row r="98" ht="15" customHeight="1">
      <c r="A98" s="20" t="n"/>
      <c r="B98" s="21">
        <f>IF($A98="","",$A98-WEEKDAY($A98,3))</f>
        <v/>
      </c>
      <c r="C98" s="22">
        <f>IF($A98="","",CHOOSE(WEEKDAY($A98),"Domingo","Segunda","Terça","Quarta","Quinta","Sexta","Sábado"))</f>
        <v/>
      </c>
      <c r="D98" s="23" t="n"/>
      <c r="E98" s="22">
        <f>IF($D98="","",IF($D98&lt;TIME(10,0,0),"Antes das 10h",IF($D98&lt;TIME(12,0,0),"10h às 12h",IF($D98&lt;TIME(15,0,0),"12h às 15h","Depois das 15h"))))</f>
        <v/>
      </c>
      <c r="F98" s="24" t="n"/>
      <c r="G98" s="24" t="n"/>
      <c r="H98" s="24" t="n"/>
      <c r="I98" s="25" t="n"/>
      <c r="J98" s="25" t="n"/>
      <c r="K98" s="25" t="n"/>
      <c r="L98" s="25" t="n"/>
      <c r="M98" s="26" t="n"/>
      <c r="N98" s="26" t="n"/>
      <c r="O98" s="27">
        <f>IF(OR($M98="",$N98=""),"",$N98/$M98)</f>
        <v/>
      </c>
      <c r="P98" s="28" t="n"/>
      <c r="Q98" s="24" t="n"/>
      <c r="R98" s="24" t="n"/>
      <c r="S98" s="24" t="n"/>
      <c r="T98" s="24" t="n"/>
      <c r="U98" s="24" t="n"/>
      <c r="V98" s="29">
        <f>IF($A98="","",$I$1+SUM($N$4:$N98))</f>
        <v/>
      </c>
      <c r="W98" s="30">
        <f>IF($A98="",0,$V98-MAX($I$1,MAX($V$4:$V98)))</f>
        <v/>
      </c>
    </row>
    <row r="99" ht="15" customHeight="1">
      <c r="A99" s="20" t="n"/>
      <c r="B99" s="21">
        <f>IF($A99="","",$A99-WEEKDAY($A99,3))</f>
        <v/>
      </c>
      <c r="C99" s="22">
        <f>IF($A99="","",CHOOSE(WEEKDAY($A99),"Domingo","Segunda","Terça","Quarta","Quinta","Sexta","Sábado"))</f>
        <v/>
      </c>
      <c r="D99" s="23" t="n"/>
      <c r="E99" s="22">
        <f>IF($D99="","",IF($D99&lt;TIME(10,0,0),"Antes das 10h",IF($D99&lt;TIME(12,0,0),"10h às 12h",IF($D99&lt;TIME(15,0,0),"12h às 15h","Depois das 15h"))))</f>
        <v/>
      </c>
      <c r="F99" s="24" t="n"/>
      <c r="G99" s="24" t="n"/>
      <c r="H99" s="24" t="n"/>
      <c r="I99" s="25" t="n"/>
      <c r="J99" s="25" t="n"/>
      <c r="K99" s="25" t="n"/>
      <c r="L99" s="25" t="n"/>
      <c r="M99" s="26" t="n"/>
      <c r="N99" s="26" t="n"/>
      <c r="O99" s="27">
        <f>IF(OR($M99="",$N99=""),"",$N99/$M99)</f>
        <v/>
      </c>
      <c r="P99" s="28" t="n"/>
      <c r="Q99" s="24" t="n"/>
      <c r="R99" s="24" t="n"/>
      <c r="S99" s="24" t="n"/>
      <c r="T99" s="24" t="n"/>
      <c r="U99" s="24" t="n"/>
      <c r="V99" s="29">
        <f>IF($A99="","",$I$1+SUM($N$4:$N99))</f>
        <v/>
      </c>
      <c r="W99" s="30">
        <f>IF($A99="",0,$V99-MAX($I$1,MAX($V$4:$V99)))</f>
        <v/>
      </c>
    </row>
    <row r="100" ht="15" customHeight="1">
      <c r="A100" s="20" t="n"/>
      <c r="B100" s="21">
        <f>IF($A100="","",$A100-WEEKDAY($A100,3))</f>
        <v/>
      </c>
      <c r="C100" s="22">
        <f>IF($A100="","",CHOOSE(WEEKDAY($A100),"Domingo","Segunda","Terça","Quarta","Quinta","Sexta","Sábado"))</f>
        <v/>
      </c>
      <c r="D100" s="23" t="n"/>
      <c r="E100" s="22">
        <f>IF($D100="","",IF($D100&lt;TIME(10,0,0),"Antes das 10h",IF($D100&lt;TIME(12,0,0),"10h às 12h",IF($D100&lt;TIME(15,0,0),"12h às 15h","Depois das 15h"))))</f>
        <v/>
      </c>
      <c r="F100" s="24" t="n"/>
      <c r="G100" s="24" t="n"/>
      <c r="H100" s="24" t="n"/>
      <c r="I100" s="25" t="n"/>
      <c r="J100" s="25" t="n"/>
      <c r="K100" s="25" t="n"/>
      <c r="L100" s="25" t="n"/>
      <c r="M100" s="26" t="n"/>
      <c r="N100" s="26" t="n"/>
      <c r="O100" s="27">
        <f>IF(OR($M100="",$N100=""),"",$N100/$M100)</f>
        <v/>
      </c>
      <c r="P100" s="28" t="n"/>
      <c r="Q100" s="24" t="n"/>
      <c r="R100" s="24" t="n"/>
      <c r="S100" s="24" t="n"/>
      <c r="T100" s="24" t="n"/>
      <c r="U100" s="24" t="n"/>
      <c r="V100" s="29">
        <f>IF($A100="","",$I$1+SUM($N$4:$N100))</f>
        <v/>
      </c>
      <c r="W100" s="30">
        <f>IF($A100="",0,$V100-MAX($I$1,MAX($V$4:$V100)))</f>
        <v/>
      </c>
    </row>
    <row r="101" ht="15" customHeight="1">
      <c r="A101" s="20" t="n"/>
      <c r="B101" s="21">
        <f>IF($A101="","",$A101-WEEKDAY($A101,3))</f>
        <v/>
      </c>
      <c r="C101" s="22">
        <f>IF($A101="","",CHOOSE(WEEKDAY($A101),"Domingo","Segunda","Terça","Quarta","Quinta","Sexta","Sábado"))</f>
        <v/>
      </c>
      <c r="D101" s="23" t="n"/>
      <c r="E101" s="22">
        <f>IF($D101="","",IF($D101&lt;TIME(10,0,0),"Antes das 10h",IF($D101&lt;TIME(12,0,0),"10h às 12h",IF($D101&lt;TIME(15,0,0),"12h às 15h","Depois das 15h"))))</f>
        <v/>
      </c>
      <c r="F101" s="24" t="n"/>
      <c r="G101" s="24" t="n"/>
      <c r="H101" s="24" t="n"/>
      <c r="I101" s="25" t="n"/>
      <c r="J101" s="25" t="n"/>
      <c r="K101" s="25" t="n"/>
      <c r="L101" s="25" t="n"/>
      <c r="M101" s="26" t="n"/>
      <c r="N101" s="26" t="n"/>
      <c r="O101" s="27">
        <f>IF(OR($M101="",$N101=""),"",$N101/$M101)</f>
        <v/>
      </c>
      <c r="P101" s="28" t="n"/>
      <c r="Q101" s="24" t="n"/>
      <c r="R101" s="24" t="n"/>
      <c r="S101" s="24" t="n"/>
      <c r="T101" s="24" t="n"/>
      <c r="U101" s="24" t="n"/>
      <c r="V101" s="29">
        <f>IF($A101="","",$I$1+SUM($N$4:$N101))</f>
        <v/>
      </c>
      <c r="W101" s="30">
        <f>IF($A101="",0,$V101-MAX($I$1,MAX($V$4:$V101)))</f>
        <v/>
      </c>
    </row>
    <row r="102" ht="15" customHeight="1">
      <c r="A102" s="20" t="n"/>
      <c r="B102" s="21">
        <f>IF($A102="","",$A102-WEEKDAY($A102,3))</f>
        <v/>
      </c>
      <c r="C102" s="22">
        <f>IF($A102="","",CHOOSE(WEEKDAY($A102),"Domingo","Segunda","Terça","Quarta","Quinta","Sexta","Sábado"))</f>
        <v/>
      </c>
      <c r="D102" s="23" t="n"/>
      <c r="E102" s="22">
        <f>IF($D102="","",IF($D102&lt;TIME(10,0,0),"Antes das 10h",IF($D102&lt;TIME(12,0,0),"10h às 12h",IF($D102&lt;TIME(15,0,0),"12h às 15h","Depois das 15h"))))</f>
        <v/>
      </c>
      <c r="F102" s="24" t="n"/>
      <c r="G102" s="24" t="n"/>
      <c r="H102" s="24" t="n"/>
      <c r="I102" s="25" t="n"/>
      <c r="J102" s="25" t="n"/>
      <c r="K102" s="25" t="n"/>
      <c r="L102" s="25" t="n"/>
      <c r="M102" s="26" t="n"/>
      <c r="N102" s="26" t="n"/>
      <c r="O102" s="27">
        <f>IF(OR($M102="",$N102=""),"",$N102/$M102)</f>
        <v/>
      </c>
      <c r="P102" s="28" t="n"/>
      <c r="Q102" s="24" t="n"/>
      <c r="R102" s="24" t="n"/>
      <c r="S102" s="24" t="n"/>
      <c r="T102" s="24" t="n"/>
      <c r="U102" s="24" t="n"/>
      <c r="V102" s="29">
        <f>IF($A102="","",$I$1+SUM($N$4:$N102))</f>
        <v/>
      </c>
      <c r="W102" s="30">
        <f>IF($A102="",0,$V102-MAX($I$1,MAX($V$4:$V102)))</f>
        <v/>
      </c>
    </row>
    <row r="103" ht="15" customHeight="1">
      <c r="A103" s="20" t="n"/>
      <c r="B103" s="21">
        <f>IF($A103="","",$A103-WEEKDAY($A103,3))</f>
        <v/>
      </c>
      <c r="C103" s="22">
        <f>IF($A103="","",CHOOSE(WEEKDAY($A103),"Domingo","Segunda","Terça","Quarta","Quinta","Sexta","Sábado"))</f>
        <v/>
      </c>
      <c r="D103" s="23" t="n"/>
      <c r="E103" s="22">
        <f>IF($D103="","",IF($D103&lt;TIME(10,0,0),"Antes das 10h",IF($D103&lt;TIME(12,0,0),"10h às 12h",IF($D103&lt;TIME(15,0,0),"12h às 15h","Depois das 15h"))))</f>
        <v/>
      </c>
      <c r="F103" s="24" t="n"/>
      <c r="G103" s="24" t="n"/>
      <c r="H103" s="24" t="n"/>
      <c r="I103" s="25" t="n"/>
      <c r="J103" s="25" t="n"/>
      <c r="K103" s="25" t="n"/>
      <c r="L103" s="25" t="n"/>
      <c r="M103" s="26" t="n"/>
      <c r="N103" s="26" t="n"/>
      <c r="O103" s="27">
        <f>IF(OR($M103="",$N103=""),"",$N103/$M103)</f>
        <v/>
      </c>
      <c r="P103" s="28" t="n"/>
      <c r="Q103" s="24" t="n"/>
      <c r="R103" s="24" t="n"/>
      <c r="S103" s="24" t="n"/>
      <c r="T103" s="24" t="n"/>
      <c r="U103" s="24" t="n"/>
      <c r="V103" s="29">
        <f>IF($A103="","",$I$1+SUM($N$4:$N103))</f>
        <v/>
      </c>
      <c r="W103" s="30">
        <f>IF($A103="",0,$V103-MAX($I$1,MAX($V$4:$V103)))</f>
        <v/>
      </c>
    </row>
    <row r="104" ht="15" customHeight="1">
      <c r="A104" s="20" t="n"/>
      <c r="B104" s="21">
        <f>IF($A104="","",$A104-WEEKDAY($A104,3))</f>
        <v/>
      </c>
      <c r="C104" s="22">
        <f>IF($A104="","",CHOOSE(WEEKDAY($A104),"Domingo","Segunda","Terça","Quarta","Quinta","Sexta","Sábado"))</f>
        <v/>
      </c>
      <c r="D104" s="23" t="n"/>
      <c r="E104" s="22">
        <f>IF($D104="","",IF($D104&lt;TIME(10,0,0),"Antes das 10h",IF($D104&lt;TIME(12,0,0),"10h às 12h",IF($D104&lt;TIME(15,0,0),"12h às 15h","Depois das 15h"))))</f>
        <v/>
      </c>
      <c r="F104" s="24" t="n"/>
      <c r="G104" s="24" t="n"/>
      <c r="H104" s="24" t="n"/>
      <c r="I104" s="25" t="n"/>
      <c r="J104" s="25" t="n"/>
      <c r="K104" s="25" t="n"/>
      <c r="L104" s="25" t="n"/>
      <c r="M104" s="26" t="n"/>
      <c r="N104" s="26" t="n"/>
      <c r="O104" s="27">
        <f>IF(OR($M104="",$N104=""),"",$N104/$M104)</f>
        <v/>
      </c>
      <c r="P104" s="28" t="n"/>
      <c r="Q104" s="24" t="n"/>
      <c r="R104" s="24" t="n"/>
      <c r="S104" s="24" t="n"/>
      <c r="T104" s="24" t="n"/>
      <c r="U104" s="24" t="n"/>
      <c r="V104" s="29">
        <f>IF($A104="","",$I$1+SUM($N$4:$N104))</f>
        <v/>
      </c>
      <c r="W104" s="30">
        <f>IF($A104="",0,$V104-MAX($I$1,MAX($V$4:$V104)))</f>
        <v/>
      </c>
    </row>
    <row r="105" ht="15" customHeight="1">
      <c r="A105" s="20" t="n"/>
      <c r="B105" s="21">
        <f>IF($A105="","",$A105-WEEKDAY($A105,3))</f>
        <v/>
      </c>
      <c r="C105" s="22">
        <f>IF($A105="","",CHOOSE(WEEKDAY($A105),"Domingo","Segunda","Terça","Quarta","Quinta","Sexta","Sábado"))</f>
        <v/>
      </c>
      <c r="D105" s="23" t="n"/>
      <c r="E105" s="22">
        <f>IF($D105="","",IF($D105&lt;TIME(10,0,0),"Antes das 10h",IF($D105&lt;TIME(12,0,0),"10h às 12h",IF($D105&lt;TIME(15,0,0),"12h às 15h","Depois das 15h"))))</f>
        <v/>
      </c>
      <c r="F105" s="24" t="n"/>
      <c r="G105" s="24" t="n"/>
      <c r="H105" s="24" t="n"/>
      <c r="I105" s="25" t="n"/>
      <c r="J105" s="25" t="n"/>
      <c r="K105" s="25" t="n"/>
      <c r="L105" s="25" t="n"/>
      <c r="M105" s="26" t="n"/>
      <c r="N105" s="26" t="n"/>
      <c r="O105" s="27">
        <f>IF(OR($M105="",$N105=""),"",$N105/$M105)</f>
        <v/>
      </c>
      <c r="P105" s="28" t="n"/>
      <c r="Q105" s="24" t="n"/>
      <c r="R105" s="24" t="n"/>
      <c r="S105" s="24" t="n"/>
      <c r="T105" s="24" t="n"/>
      <c r="U105" s="24" t="n"/>
      <c r="V105" s="29">
        <f>IF($A105="","",$I$1+SUM($N$4:$N105))</f>
        <v/>
      </c>
      <c r="W105" s="30">
        <f>IF($A105="",0,$V105-MAX($I$1,MAX($V$4:$V105)))</f>
        <v/>
      </c>
    </row>
    <row r="106" ht="15" customHeight="1">
      <c r="A106" s="20" t="n"/>
      <c r="B106" s="21">
        <f>IF($A106="","",$A106-WEEKDAY($A106,3))</f>
        <v/>
      </c>
      <c r="C106" s="22">
        <f>IF($A106="","",CHOOSE(WEEKDAY($A106),"Domingo","Segunda","Terça","Quarta","Quinta","Sexta","Sábado"))</f>
        <v/>
      </c>
      <c r="D106" s="23" t="n"/>
      <c r="E106" s="22">
        <f>IF($D106="","",IF($D106&lt;TIME(10,0,0),"Antes das 10h",IF($D106&lt;TIME(12,0,0),"10h às 12h",IF($D106&lt;TIME(15,0,0),"12h às 15h","Depois das 15h"))))</f>
        <v/>
      </c>
      <c r="F106" s="24" t="n"/>
      <c r="G106" s="24" t="n"/>
      <c r="H106" s="24" t="n"/>
      <c r="I106" s="25" t="n"/>
      <c r="J106" s="25" t="n"/>
      <c r="K106" s="25" t="n"/>
      <c r="L106" s="25" t="n"/>
      <c r="M106" s="26" t="n"/>
      <c r="N106" s="26" t="n"/>
      <c r="O106" s="27">
        <f>IF(OR($M106="",$N106=""),"",$N106/$M106)</f>
        <v/>
      </c>
      <c r="P106" s="28" t="n"/>
      <c r="Q106" s="24" t="n"/>
      <c r="R106" s="24" t="n"/>
      <c r="S106" s="24" t="n"/>
      <c r="T106" s="24" t="n"/>
      <c r="U106" s="24" t="n"/>
      <c r="V106" s="29">
        <f>IF($A106="","",$I$1+SUM($N$4:$N106))</f>
        <v/>
      </c>
      <c r="W106" s="30">
        <f>IF($A106="",0,$V106-MAX($I$1,MAX($V$4:$V106)))</f>
        <v/>
      </c>
    </row>
    <row r="107" ht="15" customHeight="1">
      <c r="A107" s="20" t="n"/>
      <c r="B107" s="21">
        <f>IF($A107="","",$A107-WEEKDAY($A107,3))</f>
        <v/>
      </c>
      <c r="C107" s="22">
        <f>IF($A107="","",CHOOSE(WEEKDAY($A107),"Domingo","Segunda","Terça","Quarta","Quinta","Sexta","Sábado"))</f>
        <v/>
      </c>
      <c r="D107" s="23" t="n"/>
      <c r="E107" s="22">
        <f>IF($D107="","",IF($D107&lt;TIME(10,0,0),"Antes das 10h",IF($D107&lt;TIME(12,0,0),"10h às 12h",IF($D107&lt;TIME(15,0,0),"12h às 15h","Depois das 15h"))))</f>
        <v/>
      </c>
      <c r="F107" s="24" t="n"/>
      <c r="G107" s="24" t="n"/>
      <c r="H107" s="24" t="n"/>
      <c r="I107" s="25" t="n"/>
      <c r="J107" s="25" t="n"/>
      <c r="K107" s="25" t="n"/>
      <c r="L107" s="25" t="n"/>
      <c r="M107" s="26" t="n"/>
      <c r="N107" s="26" t="n"/>
      <c r="O107" s="27">
        <f>IF(OR($M107="",$N107=""),"",$N107/$M107)</f>
        <v/>
      </c>
      <c r="P107" s="28" t="n"/>
      <c r="Q107" s="24" t="n"/>
      <c r="R107" s="24" t="n"/>
      <c r="S107" s="24" t="n"/>
      <c r="T107" s="24" t="n"/>
      <c r="U107" s="24" t="n"/>
      <c r="V107" s="29">
        <f>IF($A107="","",$I$1+SUM($N$4:$N107))</f>
        <v/>
      </c>
      <c r="W107" s="30">
        <f>IF($A107="",0,$V107-MAX($I$1,MAX($V$4:$V107)))</f>
        <v/>
      </c>
    </row>
    <row r="108" ht="15" customHeight="1">
      <c r="A108" s="20" t="n"/>
      <c r="B108" s="21">
        <f>IF($A108="","",$A108-WEEKDAY($A108,3))</f>
        <v/>
      </c>
      <c r="C108" s="22">
        <f>IF($A108="","",CHOOSE(WEEKDAY($A108),"Domingo","Segunda","Terça","Quarta","Quinta","Sexta","Sábado"))</f>
        <v/>
      </c>
      <c r="D108" s="23" t="n"/>
      <c r="E108" s="22">
        <f>IF($D108="","",IF($D108&lt;TIME(10,0,0),"Antes das 10h",IF($D108&lt;TIME(12,0,0),"10h às 12h",IF($D108&lt;TIME(15,0,0),"12h às 15h","Depois das 15h"))))</f>
        <v/>
      </c>
      <c r="F108" s="24" t="n"/>
      <c r="G108" s="24" t="n"/>
      <c r="H108" s="24" t="n"/>
      <c r="I108" s="25" t="n"/>
      <c r="J108" s="25" t="n"/>
      <c r="K108" s="25" t="n"/>
      <c r="L108" s="25" t="n"/>
      <c r="M108" s="26" t="n"/>
      <c r="N108" s="26" t="n"/>
      <c r="O108" s="27">
        <f>IF(OR($M108="",$N108=""),"",$N108/$M108)</f>
        <v/>
      </c>
      <c r="P108" s="28" t="n"/>
      <c r="Q108" s="24" t="n"/>
      <c r="R108" s="24" t="n"/>
      <c r="S108" s="24" t="n"/>
      <c r="T108" s="24" t="n"/>
      <c r="U108" s="24" t="n"/>
      <c r="V108" s="29">
        <f>IF($A108="","",$I$1+SUM($N$4:$N108))</f>
        <v/>
      </c>
      <c r="W108" s="30">
        <f>IF($A108="",0,$V108-MAX($I$1,MAX($V$4:$V108)))</f>
        <v/>
      </c>
    </row>
    <row r="109" ht="15" customHeight="1">
      <c r="A109" s="20" t="n"/>
      <c r="B109" s="21">
        <f>IF($A109="","",$A109-WEEKDAY($A109,3))</f>
        <v/>
      </c>
      <c r="C109" s="22">
        <f>IF($A109="","",CHOOSE(WEEKDAY($A109),"Domingo","Segunda","Terça","Quarta","Quinta","Sexta","Sábado"))</f>
        <v/>
      </c>
      <c r="D109" s="23" t="n"/>
      <c r="E109" s="22">
        <f>IF($D109="","",IF($D109&lt;TIME(10,0,0),"Antes das 10h",IF($D109&lt;TIME(12,0,0),"10h às 12h",IF($D109&lt;TIME(15,0,0),"12h às 15h","Depois das 15h"))))</f>
        <v/>
      </c>
      <c r="F109" s="24" t="n"/>
      <c r="G109" s="24" t="n"/>
      <c r="H109" s="24" t="n"/>
      <c r="I109" s="25" t="n"/>
      <c r="J109" s="25" t="n"/>
      <c r="K109" s="25" t="n"/>
      <c r="L109" s="25" t="n"/>
      <c r="M109" s="26" t="n"/>
      <c r="N109" s="26" t="n"/>
      <c r="O109" s="27">
        <f>IF(OR($M109="",$N109=""),"",$N109/$M109)</f>
        <v/>
      </c>
      <c r="P109" s="28" t="n"/>
      <c r="Q109" s="24" t="n"/>
      <c r="R109" s="24" t="n"/>
      <c r="S109" s="24" t="n"/>
      <c r="T109" s="24" t="n"/>
      <c r="U109" s="24" t="n"/>
      <c r="V109" s="29">
        <f>IF($A109="","",$I$1+SUM($N$4:$N109))</f>
        <v/>
      </c>
      <c r="W109" s="30">
        <f>IF($A109="",0,$V109-MAX($I$1,MAX($V$4:$V109)))</f>
        <v/>
      </c>
    </row>
    <row r="110" ht="15" customHeight="1">
      <c r="A110" s="20" t="n"/>
      <c r="B110" s="21">
        <f>IF($A110="","",$A110-WEEKDAY($A110,3))</f>
        <v/>
      </c>
      <c r="C110" s="22">
        <f>IF($A110="","",CHOOSE(WEEKDAY($A110),"Domingo","Segunda","Terça","Quarta","Quinta","Sexta","Sábado"))</f>
        <v/>
      </c>
      <c r="D110" s="23" t="n"/>
      <c r="E110" s="22">
        <f>IF($D110="","",IF($D110&lt;TIME(10,0,0),"Antes das 10h",IF($D110&lt;TIME(12,0,0),"10h às 12h",IF($D110&lt;TIME(15,0,0),"12h às 15h","Depois das 15h"))))</f>
        <v/>
      </c>
      <c r="F110" s="24" t="n"/>
      <c r="G110" s="24" t="n"/>
      <c r="H110" s="24" t="n"/>
      <c r="I110" s="25" t="n"/>
      <c r="J110" s="25" t="n"/>
      <c r="K110" s="25" t="n"/>
      <c r="L110" s="25" t="n"/>
      <c r="M110" s="26" t="n"/>
      <c r="N110" s="26" t="n"/>
      <c r="O110" s="27">
        <f>IF(OR($M110="",$N110=""),"",$N110/$M110)</f>
        <v/>
      </c>
      <c r="P110" s="28" t="n"/>
      <c r="Q110" s="24" t="n"/>
      <c r="R110" s="24" t="n"/>
      <c r="S110" s="24" t="n"/>
      <c r="T110" s="24" t="n"/>
      <c r="U110" s="24" t="n"/>
      <c r="V110" s="29">
        <f>IF($A110="","",$I$1+SUM($N$4:$N110))</f>
        <v/>
      </c>
      <c r="W110" s="30">
        <f>IF($A110="",0,$V110-MAX($I$1,MAX($V$4:$V110)))</f>
        <v/>
      </c>
    </row>
    <row r="111" ht="15" customHeight="1">
      <c r="A111" s="20" t="n"/>
      <c r="B111" s="21">
        <f>IF($A111="","",$A111-WEEKDAY($A111,3))</f>
        <v/>
      </c>
      <c r="C111" s="22">
        <f>IF($A111="","",CHOOSE(WEEKDAY($A111),"Domingo","Segunda","Terça","Quarta","Quinta","Sexta","Sábado"))</f>
        <v/>
      </c>
      <c r="D111" s="23" t="n"/>
      <c r="E111" s="22">
        <f>IF($D111="","",IF($D111&lt;TIME(10,0,0),"Antes das 10h",IF($D111&lt;TIME(12,0,0),"10h às 12h",IF($D111&lt;TIME(15,0,0),"12h às 15h","Depois das 15h"))))</f>
        <v/>
      </c>
      <c r="F111" s="24" t="n"/>
      <c r="G111" s="24" t="n"/>
      <c r="H111" s="24" t="n"/>
      <c r="I111" s="25" t="n"/>
      <c r="J111" s="25" t="n"/>
      <c r="K111" s="25" t="n"/>
      <c r="L111" s="25" t="n"/>
      <c r="M111" s="26" t="n"/>
      <c r="N111" s="26" t="n"/>
      <c r="O111" s="27">
        <f>IF(OR($M111="",$N111=""),"",$N111/$M111)</f>
        <v/>
      </c>
      <c r="P111" s="28" t="n"/>
      <c r="Q111" s="24" t="n"/>
      <c r="R111" s="24" t="n"/>
      <c r="S111" s="24" t="n"/>
      <c r="T111" s="24" t="n"/>
      <c r="U111" s="24" t="n"/>
      <c r="V111" s="29">
        <f>IF($A111="","",$I$1+SUM($N$4:$N111))</f>
        <v/>
      </c>
      <c r="W111" s="30">
        <f>IF($A111="",0,$V111-MAX($I$1,MAX($V$4:$V111)))</f>
        <v/>
      </c>
    </row>
    <row r="112" ht="15" customHeight="1">
      <c r="A112" s="20" t="n"/>
      <c r="B112" s="21">
        <f>IF($A112="","",$A112-WEEKDAY($A112,3))</f>
        <v/>
      </c>
      <c r="C112" s="22">
        <f>IF($A112="","",CHOOSE(WEEKDAY($A112),"Domingo","Segunda","Terça","Quarta","Quinta","Sexta","Sábado"))</f>
        <v/>
      </c>
      <c r="D112" s="23" t="n"/>
      <c r="E112" s="22">
        <f>IF($D112="","",IF($D112&lt;TIME(10,0,0),"Antes das 10h",IF($D112&lt;TIME(12,0,0),"10h às 12h",IF($D112&lt;TIME(15,0,0),"12h às 15h","Depois das 15h"))))</f>
        <v/>
      </c>
      <c r="F112" s="24" t="n"/>
      <c r="G112" s="24" t="n"/>
      <c r="H112" s="24" t="n"/>
      <c r="I112" s="25" t="n"/>
      <c r="J112" s="25" t="n"/>
      <c r="K112" s="25" t="n"/>
      <c r="L112" s="25" t="n"/>
      <c r="M112" s="26" t="n"/>
      <c r="N112" s="26" t="n"/>
      <c r="O112" s="27">
        <f>IF(OR($M112="",$N112=""),"",$N112/$M112)</f>
        <v/>
      </c>
      <c r="P112" s="28" t="n"/>
      <c r="Q112" s="24" t="n"/>
      <c r="R112" s="24" t="n"/>
      <c r="S112" s="24" t="n"/>
      <c r="T112" s="24" t="n"/>
      <c r="U112" s="24" t="n"/>
      <c r="V112" s="29">
        <f>IF($A112="","",$I$1+SUM($N$4:$N112))</f>
        <v/>
      </c>
      <c r="W112" s="30">
        <f>IF($A112="",0,$V112-MAX($I$1,MAX($V$4:$V112)))</f>
        <v/>
      </c>
    </row>
    <row r="113" ht="15" customHeight="1">
      <c r="A113" s="20" t="n"/>
      <c r="B113" s="21">
        <f>IF($A113="","",$A113-WEEKDAY($A113,3))</f>
        <v/>
      </c>
      <c r="C113" s="22">
        <f>IF($A113="","",CHOOSE(WEEKDAY($A113),"Domingo","Segunda","Terça","Quarta","Quinta","Sexta","Sábado"))</f>
        <v/>
      </c>
      <c r="D113" s="23" t="n"/>
      <c r="E113" s="22">
        <f>IF($D113="","",IF($D113&lt;TIME(10,0,0),"Antes das 10h",IF($D113&lt;TIME(12,0,0),"10h às 12h",IF($D113&lt;TIME(15,0,0),"12h às 15h","Depois das 15h"))))</f>
        <v/>
      </c>
      <c r="F113" s="24" t="n"/>
      <c r="G113" s="24" t="n"/>
      <c r="H113" s="24" t="n"/>
      <c r="I113" s="25" t="n"/>
      <c r="J113" s="25" t="n"/>
      <c r="K113" s="25" t="n"/>
      <c r="L113" s="25" t="n"/>
      <c r="M113" s="26" t="n"/>
      <c r="N113" s="26" t="n"/>
      <c r="O113" s="27">
        <f>IF(OR($M113="",$N113=""),"",$N113/$M113)</f>
        <v/>
      </c>
      <c r="P113" s="28" t="n"/>
      <c r="Q113" s="24" t="n"/>
      <c r="R113" s="24" t="n"/>
      <c r="S113" s="24" t="n"/>
      <c r="T113" s="24" t="n"/>
      <c r="U113" s="24" t="n"/>
      <c r="V113" s="29">
        <f>IF($A113="","",$I$1+SUM($N$4:$N113))</f>
        <v/>
      </c>
      <c r="W113" s="30">
        <f>IF($A113="",0,$V113-MAX($I$1,MAX($V$4:$V113)))</f>
        <v/>
      </c>
    </row>
    <row r="114" ht="15" customHeight="1">
      <c r="A114" s="20" t="n"/>
      <c r="B114" s="21">
        <f>IF($A114="","",$A114-WEEKDAY($A114,3))</f>
        <v/>
      </c>
      <c r="C114" s="22">
        <f>IF($A114="","",CHOOSE(WEEKDAY($A114),"Domingo","Segunda","Terça","Quarta","Quinta","Sexta","Sábado"))</f>
        <v/>
      </c>
      <c r="D114" s="23" t="n"/>
      <c r="E114" s="22">
        <f>IF($D114="","",IF($D114&lt;TIME(10,0,0),"Antes das 10h",IF($D114&lt;TIME(12,0,0),"10h às 12h",IF($D114&lt;TIME(15,0,0),"12h às 15h","Depois das 15h"))))</f>
        <v/>
      </c>
      <c r="F114" s="24" t="n"/>
      <c r="G114" s="24" t="n"/>
      <c r="H114" s="24" t="n"/>
      <c r="I114" s="25" t="n"/>
      <c r="J114" s="25" t="n"/>
      <c r="K114" s="25" t="n"/>
      <c r="L114" s="25" t="n"/>
      <c r="M114" s="26" t="n"/>
      <c r="N114" s="26" t="n"/>
      <c r="O114" s="27">
        <f>IF(OR($M114="",$N114=""),"",$N114/$M114)</f>
        <v/>
      </c>
      <c r="P114" s="28" t="n"/>
      <c r="Q114" s="24" t="n"/>
      <c r="R114" s="24" t="n"/>
      <c r="S114" s="24" t="n"/>
      <c r="T114" s="24" t="n"/>
      <c r="U114" s="24" t="n"/>
      <c r="V114" s="29">
        <f>IF($A114="","",$I$1+SUM($N$4:$N114))</f>
        <v/>
      </c>
      <c r="W114" s="30">
        <f>IF($A114="",0,$V114-MAX($I$1,MAX($V$4:$V114)))</f>
        <v/>
      </c>
    </row>
    <row r="115" ht="15" customHeight="1">
      <c r="A115" s="20" t="n"/>
      <c r="B115" s="21">
        <f>IF($A115="","",$A115-WEEKDAY($A115,3))</f>
        <v/>
      </c>
      <c r="C115" s="22">
        <f>IF($A115="","",CHOOSE(WEEKDAY($A115),"Domingo","Segunda","Terça","Quarta","Quinta","Sexta","Sábado"))</f>
        <v/>
      </c>
      <c r="D115" s="23" t="n"/>
      <c r="E115" s="22">
        <f>IF($D115="","",IF($D115&lt;TIME(10,0,0),"Antes das 10h",IF($D115&lt;TIME(12,0,0),"10h às 12h",IF($D115&lt;TIME(15,0,0),"12h às 15h","Depois das 15h"))))</f>
        <v/>
      </c>
      <c r="F115" s="24" t="n"/>
      <c r="G115" s="24" t="n"/>
      <c r="H115" s="24" t="n"/>
      <c r="I115" s="25" t="n"/>
      <c r="J115" s="25" t="n"/>
      <c r="K115" s="25" t="n"/>
      <c r="L115" s="25" t="n"/>
      <c r="M115" s="26" t="n"/>
      <c r="N115" s="26" t="n"/>
      <c r="O115" s="27">
        <f>IF(OR($M115="",$N115=""),"",$N115/$M115)</f>
        <v/>
      </c>
      <c r="P115" s="28" t="n"/>
      <c r="Q115" s="24" t="n"/>
      <c r="R115" s="24" t="n"/>
      <c r="S115" s="24" t="n"/>
      <c r="T115" s="24" t="n"/>
      <c r="U115" s="24" t="n"/>
      <c r="V115" s="29">
        <f>IF($A115="","",$I$1+SUM($N$4:$N115))</f>
        <v/>
      </c>
      <c r="W115" s="30">
        <f>IF($A115="",0,$V115-MAX($I$1,MAX($V$4:$V115)))</f>
        <v/>
      </c>
    </row>
    <row r="116" ht="15" customHeight="1">
      <c r="A116" s="20" t="n"/>
      <c r="B116" s="21">
        <f>IF($A116="","",$A116-WEEKDAY($A116,3))</f>
        <v/>
      </c>
      <c r="C116" s="22">
        <f>IF($A116="","",CHOOSE(WEEKDAY($A116),"Domingo","Segunda","Terça","Quarta","Quinta","Sexta","Sábado"))</f>
        <v/>
      </c>
      <c r="D116" s="23" t="n"/>
      <c r="E116" s="22">
        <f>IF($D116="","",IF($D116&lt;TIME(10,0,0),"Antes das 10h",IF($D116&lt;TIME(12,0,0),"10h às 12h",IF($D116&lt;TIME(15,0,0),"12h às 15h","Depois das 15h"))))</f>
        <v/>
      </c>
      <c r="F116" s="24" t="n"/>
      <c r="G116" s="24" t="n"/>
      <c r="H116" s="24" t="n"/>
      <c r="I116" s="25" t="n"/>
      <c r="J116" s="25" t="n"/>
      <c r="K116" s="25" t="n"/>
      <c r="L116" s="25" t="n"/>
      <c r="M116" s="26" t="n"/>
      <c r="N116" s="26" t="n"/>
      <c r="O116" s="27">
        <f>IF(OR($M116="",$N116=""),"",$N116/$M116)</f>
        <v/>
      </c>
      <c r="P116" s="28" t="n"/>
      <c r="Q116" s="24" t="n"/>
      <c r="R116" s="24" t="n"/>
      <c r="S116" s="24" t="n"/>
      <c r="T116" s="24" t="n"/>
      <c r="U116" s="24" t="n"/>
      <c r="V116" s="29">
        <f>IF($A116="","",$I$1+SUM($N$4:$N116))</f>
        <v/>
      </c>
      <c r="W116" s="30">
        <f>IF($A116="",0,$V116-MAX($I$1,MAX($V$4:$V116)))</f>
        <v/>
      </c>
    </row>
    <row r="117" ht="15" customHeight="1">
      <c r="A117" s="20" t="n"/>
      <c r="B117" s="21">
        <f>IF($A117="","",$A117-WEEKDAY($A117,3))</f>
        <v/>
      </c>
      <c r="C117" s="22">
        <f>IF($A117="","",CHOOSE(WEEKDAY($A117),"Domingo","Segunda","Terça","Quarta","Quinta","Sexta","Sábado"))</f>
        <v/>
      </c>
      <c r="D117" s="23" t="n"/>
      <c r="E117" s="22">
        <f>IF($D117="","",IF($D117&lt;TIME(10,0,0),"Antes das 10h",IF($D117&lt;TIME(12,0,0),"10h às 12h",IF($D117&lt;TIME(15,0,0),"12h às 15h","Depois das 15h"))))</f>
        <v/>
      </c>
      <c r="F117" s="24" t="n"/>
      <c r="G117" s="24" t="n"/>
      <c r="H117" s="24" t="n"/>
      <c r="I117" s="25" t="n"/>
      <c r="J117" s="25" t="n"/>
      <c r="K117" s="25" t="n"/>
      <c r="L117" s="25" t="n"/>
      <c r="M117" s="26" t="n"/>
      <c r="N117" s="26" t="n"/>
      <c r="O117" s="27">
        <f>IF(OR($M117="",$N117=""),"",$N117/$M117)</f>
        <v/>
      </c>
      <c r="P117" s="28" t="n"/>
      <c r="Q117" s="24" t="n"/>
      <c r="R117" s="24" t="n"/>
      <c r="S117" s="24" t="n"/>
      <c r="T117" s="24" t="n"/>
      <c r="U117" s="24" t="n"/>
      <c r="V117" s="29">
        <f>IF($A117="","",$I$1+SUM($N$4:$N117))</f>
        <v/>
      </c>
      <c r="W117" s="30">
        <f>IF($A117="",0,$V117-MAX($I$1,MAX($V$4:$V117)))</f>
        <v/>
      </c>
    </row>
    <row r="118" ht="15" customHeight="1">
      <c r="A118" s="20" t="n"/>
      <c r="B118" s="21">
        <f>IF($A118="","",$A118-WEEKDAY($A118,3))</f>
        <v/>
      </c>
      <c r="C118" s="22">
        <f>IF($A118="","",CHOOSE(WEEKDAY($A118),"Domingo","Segunda","Terça","Quarta","Quinta","Sexta","Sábado"))</f>
        <v/>
      </c>
      <c r="D118" s="23" t="n"/>
      <c r="E118" s="22">
        <f>IF($D118="","",IF($D118&lt;TIME(10,0,0),"Antes das 10h",IF($D118&lt;TIME(12,0,0),"10h às 12h",IF($D118&lt;TIME(15,0,0),"12h às 15h","Depois das 15h"))))</f>
        <v/>
      </c>
      <c r="F118" s="24" t="n"/>
      <c r="G118" s="24" t="n"/>
      <c r="H118" s="24" t="n"/>
      <c r="I118" s="25" t="n"/>
      <c r="J118" s="25" t="n"/>
      <c r="K118" s="25" t="n"/>
      <c r="L118" s="25" t="n"/>
      <c r="M118" s="26" t="n"/>
      <c r="N118" s="26" t="n"/>
      <c r="O118" s="27">
        <f>IF(OR($M118="",$N118=""),"",$N118/$M118)</f>
        <v/>
      </c>
      <c r="P118" s="28" t="n"/>
      <c r="Q118" s="24" t="n"/>
      <c r="R118" s="24" t="n"/>
      <c r="S118" s="24" t="n"/>
      <c r="T118" s="24" t="n"/>
      <c r="U118" s="24" t="n"/>
      <c r="V118" s="29">
        <f>IF($A118="","",$I$1+SUM($N$4:$N118))</f>
        <v/>
      </c>
      <c r="W118" s="30">
        <f>IF($A118="",0,$V118-MAX($I$1,MAX($V$4:$V118)))</f>
        <v/>
      </c>
    </row>
    <row r="119" ht="15" customHeight="1">
      <c r="A119" s="20" t="n"/>
      <c r="B119" s="21">
        <f>IF($A119="","",$A119-WEEKDAY($A119,3))</f>
        <v/>
      </c>
      <c r="C119" s="22">
        <f>IF($A119="","",CHOOSE(WEEKDAY($A119),"Domingo","Segunda","Terça","Quarta","Quinta","Sexta","Sábado"))</f>
        <v/>
      </c>
      <c r="D119" s="23" t="n"/>
      <c r="E119" s="22">
        <f>IF($D119="","",IF($D119&lt;TIME(10,0,0),"Antes das 10h",IF($D119&lt;TIME(12,0,0),"10h às 12h",IF($D119&lt;TIME(15,0,0),"12h às 15h","Depois das 15h"))))</f>
        <v/>
      </c>
      <c r="F119" s="24" t="n"/>
      <c r="G119" s="24" t="n"/>
      <c r="H119" s="24" t="n"/>
      <c r="I119" s="25" t="n"/>
      <c r="J119" s="25" t="n"/>
      <c r="K119" s="25" t="n"/>
      <c r="L119" s="25" t="n"/>
      <c r="M119" s="26" t="n"/>
      <c r="N119" s="26" t="n"/>
      <c r="O119" s="27">
        <f>IF(OR($M119="",$N119=""),"",$N119/$M119)</f>
        <v/>
      </c>
      <c r="P119" s="28" t="n"/>
      <c r="Q119" s="24" t="n"/>
      <c r="R119" s="24" t="n"/>
      <c r="S119" s="24" t="n"/>
      <c r="T119" s="24" t="n"/>
      <c r="U119" s="24" t="n"/>
      <c r="V119" s="29">
        <f>IF($A119="","",$I$1+SUM($N$4:$N119))</f>
        <v/>
      </c>
      <c r="W119" s="30">
        <f>IF($A119="",0,$V119-MAX($I$1,MAX($V$4:$V119)))</f>
        <v/>
      </c>
    </row>
    <row r="120" ht="15" customHeight="1">
      <c r="A120" s="20" t="n"/>
      <c r="B120" s="21">
        <f>IF($A120="","",$A120-WEEKDAY($A120,3))</f>
        <v/>
      </c>
      <c r="C120" s="22">
        <f>IF($A120="","",CHOOSE(WEEKDAY($A120),"Domingo","Segunda","Terça","Quarta","Quinta","Sexta","Sábado"))</f>
        <v/>
      </c>
      <c r="D120" s="23" t="n"/>
      <c r="E120" s="22">
        <f>IF($D120="","",IF($D120&lt;TIME(10,0,0),"Antes das 10h",IF($D120&lt;TIME(12,0,0),"10h às 12h",IF($D120&lt;TIME(15,0,0),"12h às 15h","Depois das 15h"))))</f>
        <v/>
      </c>
      <c r="F120" s="24" t="n"/>
      <c r="G120" s="24" t="n"/>
      <c r="H120" s="24" t="n"/>
      <c r="I120" s="25" t="n"/>
      <c r="J120" s="25" t="n"/>
      <c r="K120" s="25" t="n"/>
      <c r="L120" s="25" t="n"/>
      <c r="M120" s="26" t="n"/>
      <c r="N120" s="26" t="n"/>
      <c r="O120" s="27">
        <f>IF(OR($M120="",$N120=""),"",$N120/$M120)</f>
        <v/>
      </c>
      <c r="P120" s="28" t="n"/>
      <c r="Q120" s="24" t="n"/>
      <c r="R120" s="24" t="n"/>
      <c r="S120" s="24" t="n"/>
      <c r="T120" s="24" t="n"/>
      <c r="U120" s="24" t="n"/>
      <c r="V120" s="29">
        <f>IF($A120="","",$I$1+SUM($N$4:$N120))</f>
        <v/>
      </c>
      <c r="W120" s="30">
        <f>IF($A120="",0,$V120-MAX($I$1,MAX($V$4:$V120)))</f>
        <v/>
      </c>
    </row>
    <row r="121" ht="15" customHeight="1">
      <c r="A121" s="20" t="n"/>
      <c r="B121" s="21">
        <f>IF($A121="","",$A121-WEEKDAY($A121,3))</f>
        <v/>
      </c>
      <c r="C121" s="22">
        <f>IF($A121="","",CHOOSE(WEEKDAY($A121),"Domingo","Segunda","Terça","Quarta","Quinta","Sexta","Sábado"))</f>
        <v/>
      </c>
      <c r="D121" s="23" t="n"/>
      <c r="E121" s="22">
        <f>IF($D121="","",IF($D121&lt;TIME(10,0,0),"Antes das 10h",IF($D121&lt;TIME(12,0,0),"10h às 12h",IF($D121&lt;TIME(15,0,0),"12h às 15h","Depois das 15h"))))</f>
        <v/>
      </c>
      <c r="F121" s="24" t="n"/>
      <c r="G121" s="24" t="n"/>
      <c r="H121" s="24" t="n"/>
      <c r="I121" s="25" t="n"/>
      <c r="J121" s="25" t="n"/>
      <c r="K121" s="25" t="n"/>
      <c r="L121" s="25" t="n"/>
      <c r="M121" s="26" t="n"/>
      <c r="N121" s="26" t="n"/>
      <c r="O121" s="27">
        <f>IF(OR($M121="",$N121=""),"",$N121/$M121)</f>
        <v/>
      </c>
      <c r="P121" s="28" t="n"/>
      <c r="Q121" s="24" t="n"/>
      <c r="R121" s="24" t="n"/>
      <c r="S121" s="24" t="n"/>
      <c r="T121" s="24" t="n"/>
      <c r="U121" s="24" t="n"/>
      <c r="V121" s="29">
        <f>IF($A121="","",$I$1+SUM($N$4:$N121))</f>
        <v/>
      </c>
      <c r="W121" s="30">
        <f>IF($A121="",0,$V121-MAX($I$1,MAX($V$4:$V121)))</f>
        <v/>
      </c>
    </row>
    <row r="122" ht="15" customHeight="1">
      <c r="A122" s="20" t="n"/>
      <c r="B122" s="21">
        <f>IF($A122="","",$A122-WEEKDAY($A122,3))</f>
        <v/>
      </c>
      <c r="C122" s="22">
        <f>IF($A122="","",CHOOSE(WEEKDAY($A122),"Domingo","Segunda","Terça","Quarta","Quinta","Sexta","Sábado"))</f>
        <v/>
      </c>
      <c r="D122" s="23" t="n"/>
      <c r="E122" s="22">
        <f>IF($D122="","",IF($D122&lt;TIME(10,0,0),"Antes das 10h",IF($D122&lt;TIME(12,0,0),"10h às 12h",IF($D122&lt;TIME(15,0,0),"12h às 15h","Depois das 15h"))))</f>
        <v/>
      </c>
      <c r="F122" s="24" t="n"/>
      <c r="G122" s="24" t="n"/>
      <c r="H122" s="24" t="n"/>
      <c r="I122" s="25" t="n"/>
      <c r="J122" s="25" t="n"/>
      <c r="K122" s="25" t="n"/>
      <c r="L122" s="25" t="n"/>
      <c r="M122" s="26" t="n"/>
      <c r="N122" s="26" t="n"/>
      <c r="O122" s="27">
        <f>IF(OR($M122="",$N122=""),"",$N122/$M122)</f>
        <v/>
      </c>
      <c r="P122" s="28" t="n"/>
      <c r="Q122" s="24" t="n"/>
      <c r="R122" s="24" t="n"/>
      <c r="S122" s="24" t="n"/>
      <c r="T122" s="24" t="n"/>
      <c r="U122" s="24" t="n"/>
      <c r="V122" s="29">
        <f>IF($A122="","",$I$1+SUM($N$4:$N122))</f>
        <v/>
      </c>
      <c r="W122" s="30">
        <f>IF($A122="",0,$V122-MAX($I$1,MAX($V$4:$V122)))</f>
        <v/>
      </c>
    </row>
    <row r="123" ht="15" customHeight="1">
      <c r="A123" s="20" t="n"/>
      <c r="B123" s="21">
        <f>IF($A123="","",$A123-WEEKDAY($A123,3))</f>
        <v/>
      </c>
      <c r="C123" s="22">
        <f>IF($A123="","",CHOOSE(WEEKDAY($A123),"Domingo","Segunda","Terça","Quarta","Quinta","Sexta","Sábado"))</f>
        <v/>
      </c>
      <c r="D123" s="23" t="n"/>
      <c r="E123" s="22">
        <f>IF($D123="","",IF($D123&lt;TIME(10,0,0),"Antes das 10h",IF($D123&lt;TIME(12,0,0),"10h às 12h",IF($D123&lt;TIME(15,0,0),"12h às 15h","Depois das 15h"))))</f>
        <v/>
      </c>
      <c r="F123" s="24" t="n"/>
      <c r="G123" s="24" t="n"/>
      <c r="H123" s="24" t="n"/>
      <c r="I123" s="25" t="n"/>
      <c r="J123" s="25" t="n"/>
      <c r="K123" s="25" t="n"/>
      <c r="L123" s="25" t="n"/>
      <c r="M123" s="26" t="n"/>
      <c r="N123" s="26" t="n"/>
      <c r="O123" s="27">
        <f>IF(OR($M123="",$N123=""),"",$N123/$M123)</f>
        <v/>
      </c>
      <c r="P123" s="28" t="n"/>
      <c r="Q123" s="24" t="n"/>
      <c r="R123" s="24" t="n"/>
      <c r="S123" s="24" t="n"/>
      <c r="T123" s="24" t="n"/>
      <c r="U123" s="24" t="n"/>
      <c r="V123" s="29">
        <f>IF($A123="","",$I$1+SUM($N$4:$N123))</f>
        <v/>
      </c>
      <c r="W123" s="30">
        <f>IF($A123="",0,$V123-MAX($I$1,MAX($V$4:$V123)))</f>
        <v/>
      </c>
    </row>
    <row r="124" ht="15" customHeight="1">
      <c r="A124" s="20" t="n"/>
      <c r="B124" s="21">
        <f>IF($A124="","",$A124-WEEKDAY($A124,3))</f>
        <v/>
      </c>
      <c r="C124" s="22">
        <f>IF($A124="","",CHOOSE(WEEKDAY($A124),"Domingo","Segunda","Terça","Quarta","Quinta","Sexta","Sábado"))</f>
        <v/>
      </c>
      <c r="D124" s="23" t="n"/>
      <c r="E124" s="22">
        <f>IF($D124="","",IF($D124&lt;TIME(10,0,0),"Antes das 10h",IF($D124&lt;TIME(12,0,0),"10h às 12h",IF($D124&lt;TIME(15,0,0),"12h às 15h","Depois das 15h"))))</f>
        <v/>
      </c>
      <c r="F124" s="24" t="n"/>
      <c r="G124" s="24" t="n"/>
      <c r="H124" s="24" t="n"/>
      <c r="I124" s="25" t="n"/>
      <c r="J124" s="25" t="n"/>
      <c r="K124" s="25" t="n"/>
      <c r="L124" s="25" t="n"/>
      <c r="M124" s="26" t="n"/>
      <c r="N124" s="26" t="n"/>
      <c r="O124" s="27">
        <f>IF(OR($M124="",$N124=""),"",$N124/$M124)</f>
        <v/>
      </c>
      <c r="P124" s="28" t="n"/>
      <c r="Q124" s="24" t="n"/>
      <c r="R124" s="24" t="n"/>
      <c r="S124" s="24" t="n"/>
      <c r="T124" s="24" t="n"/>
      <c r="U124" s="24" t="n"/>
      <c r="V124" s="29">
        <f>IF($A124="","",$I$1+SUM($N$4:$N124))</f>
        <v/>
      </c>
      <c r="W124" s="30">
        <f>IF($A124="",0,$V124-MAX($I$1,MAX($V$4:$V124)))</f>
        <v/>
      </c>
    </row>
    <row r="125" ht="15" customHeight="1">
      <c r="A125" s="20" t="n"/>
      <c r="B125" s="21">
        <f>IF($A125="","",$A125-WEEKDAY($A125,3))</f>
        <v/>
      </c>
      <c r="C125" s="22">
        <f>IF($A125="","",CHOOSE(WEEKDAY($A125),"Domingo","Segunda","Terça","Quarta","Quinta","Sexta","Sábado"))</f>
        <v/>
      </c>
      <c r="D125" s="23" t="n"/>
      <c r="E125" s="22">
        <f>IF($D125="","",IF($D125&lt;TIME(10,0,0),"Antes das 10h",IF($D125&lt;TIME(12,0,0),"10h às 12h",IF($D125&lt;TIME(15,0,0),"12h às 15h","Depois das 15h"))))</f>
        <v/>
      </c>
      <c r="F125" s="24" t="n"/>
      <c r="G125" s="24" t="n"/>
      <c r="H125" s="24" t="n"/>
      <c r="I125" s="25" t="n"/>
      <c r="J125" s="25" t="n"/>
      <c r="K125" s="25" t="n"/>
      <c r="L125" s="25" t="n"/>
      <c r="M125" s="26" t="n"/>
      <c r="N125" s="26" t="n"/>
      <c r="O125" s="27">
        <f>IF(OR($M125="",$N125=""),"",$N125/$M125)</f>
        <v/>
      </c>
      <c r="P125" s="28" t="n"/>
      <c r="Q125" s="24" t="n"/>
      <c r="R125" s="24" t="n"/>
      <c r="S125" s="24" t="n"/>
      <c r="T125" s="24" t="n"/>
      <c r="U125" s="24" t="n"/>
      <c r="V125" s="29">
        <f>IF($A125="","",$I$1+SUM($N$4:$N125))</f>
        <v/>
      </c>
      <c r="W125" s="30">
        <f>IF($A125="",0,$V125-MAX($I$1,MAX($V$4:$V125)))</f>
        <v/>
      </c>
    </row>
    <row r="126" ht="15" customHeight="1">
      <c r="A126" s="20" t="n"/>
      <c r="B126" s="21">
        <f>IF($A126="","",$A126-WEEKDAY($A126,3))</f>
        <v/>
      </c>
      <c r="C126" s="22">
        <f>IF($A126="","",CHOOSE(WEEKDAY($A126),"Domingo","Segunda","Terça","Quarta","Quinta","Sexta","Sábado"))</f>
        <v/>
      </c>
      <c r="D126" s="23" t="n"/>
      <c r="E126" s="22">
        <f>IF($D126="","",IF($D126&lt;TIME(10,0,0),"Antes das 10h",IF($D126&lt;TIME(12,0,0),"10h às 12h",IF($D126&lt;TIME(15,0,0),"12h às 15h","Depois das 15h"))))</f>
        <v/>
      </c>
      <c r="F126" s="24" t="n"/>
      <c r="G126" s="24" t="n"/>
      <c r="H126" s="24" t="n"/>
      <c r="I126" s="25" t="n"/>
      <c r="J126" s="25" t="n"/>
      <c r="K126" s="25" t="n"/>
      <c r="L126" s="25" t="n"/>
      <c r="M126" s="26" t="n"/>
      <c r="N126" s="26" t="n"/>
      <c r="O126" s="27">
        <f>IF(OR($M126="",$N126=""),"",$N126/$M126)</f>
        <v/>
      </c>
      <c r="P126" s="28" t="n"/>
      <c r="Q126" s="24" t="n"/>
      <c r="R126" s="24" t="n"/>
      <c r="S126" s="24" t="n"/>
      <c r="T126" s="24" t="n"/>
      <c r="U126" s="24" t="n"/>
      <c r="V126" s="29">
        <f>IF($A126="","",$I$1+SUM($N$4:$N126))</f>
        <v/>
      </c>
      <c r="W126" s="30">
        <f>IF($A126="",0,$V126-MAX($I$1,MAX($V$4:$V126)))</f>
        <v/>
      </c>
    </row>
    <row r="127" ht="15" customHeight="1">
      <c r="A127" s="20" t="n"/>
      <c r="B127" s="21">
        <f>IF($A127="","",$A127-WEEKDAY($A127,3))</f>
        <v/>
      </c>
      <c r="C127" s="22">
        <f>IF($A127="","",CHOOSE(WEEKDAY($A127),"Domingo","Segunda","Terça","Quarta","Quinta","Sexta","Sábado"))</f>
        <v/>
      </c>
      <c r="D127" s="23" t="n"/>
      <c r="E127" s="22">
        <f>IF($D127="","",IF($D127&lt;TIME(10,0,0),"Antes das 10h",IF($D127&lt;TIME(12,0,0),"10h às 12h",IF($D127&lt;TIME(15,0,0),"12h às 15h","Depois das 15h"))))</f>
        <v/>
      </c>
      <c r="F127" s="24" t="n"/>
      <c r="G127" s="24" t="n"/>
      <c r="H127" s="24" t="n"/>
      <c r="I127" s="25" t="n"/>
      <c r="J127" s="25" t="n"/>
      <c r="K127" s="25" t="n"/>
      <c r="L127" s="25" t="n"/>
      <c r="M127" s="26" t="n"/>
      <c r="N127" s="26" t="n"/>
      <c r="O127" s="27">
        <f>IF(OR($M127="",$N127=""),"",$N127/$M127)</f>
        <v/>
      </c>
      <c r="P127" s="28" t="n"/>
      <c r="Q127" s="24" t="n"/>
      <c r="R127" s="24" t="n"/>
      <c r="S127" s="24" t="n"/>
      <c r="T127" s="24" t="n"/>
      <c r="U127" s="24" t="n"/>
      <c r="V127" s="29">
        <f>IF($A127="","",$I$1+SUM($N$4:$N127))</f>
        <v/>
      </c>
      <c r="W127" s="30">
        <f>IF($A127="",0,$V127-MAX($I$1,MAX($V$4:$V127)))</f>
        <v/>
      </c>
    </row>
    <row r="128" ht="15" customHeight="1">
      <c r="A128" s="20" t="n"/>
      <c r="B128" s="21">
        <f>IF($A128="","",$A128-WEEKDAY($A128,3))</f>
        <v/>
      </c>
      <c r="C128" s="22">
        <f>IF($A128="","",CHOOSE(WEEKDAY($A128),"Domingo","Segunda","Terça","Quarta","Quinta","Sexta","Sábado"))</f>
        <v/>
      </c>
      <c r="D128" s="23" t="n"/>
      <c r="E128" s="22">
        <f>IF($D128="","",IF($D128&lt;TIME(10,0,0),"Antes das 10h",IF($D128&lt;TIME(12,0,0),"10h às 12h",IF($D128&lt;TIME(15,0,0),"12h às 15h","Depois das 15h"))))</f>
        <v/>
      </c>
      <c r="F128" s="24" t="n"/>
      <c r="G128" s="24" t="n"/>
      <c r="H128" s="24" t="n"/>
      <c r="I128" s="25" t="n"/>
      <c r="J128" s="25" t="n"/>
      <c r="K128" s="25" t="n"/>
      <c r="L128" s="25" t="n"/>
      <c r="M128" s="26" t="n"/>
      <c r="N128" s="26" t="n"/>
      <c r="O128" s="27">
        <f>IF(OR($M128="",$N128=""),"",$N128/$M128)</f>
        <v/>
      </c>
      <c r="P128" s="28" t="n"/>
      <c r="Q128" s="24" t="n"/>
      <c r="R128" s="24" t="n"/>
      <c r="S128" s="24" t="n"/>
      <c r="T128" s="24" t="n"/>
      <c r="U128" s="24" t="n"/>
      <c r="V128" s="29">
        <f>IF($A128="","",$I$1+SUM($N$4:$N128))</f>
        <v/>
      </c>
      <c r="W128" s="30">
        <f>IF($A128="",0,$V128-MAX($I$1,MAX($V$4:$V128)))</f>
        <v/>
      </c>
    </row>
    <row r="129" ht="15" customHeight="1">
      <c r="A129" s="20" t="n"/>
      <c r="B129" s="21">
        <f>IF($A129="","",$A129-WEEKDAY($A129,3))</f>
        <v/>
      </c>
      <c r="C129" s="22">
        <f>IF($A129="","",CHOOSE(WEEKDAY($A129),"Domingo","Segunda","Terça","Quarta","Quinta","Sexta","Sábado"))</f>
        <v/>
      </c>
      <c r="D129" s="23" t="n"/>
      <c r="E129" s="22">
        <f>IF($D129="","",IF($D129&lt;TIME(10,0,0),"Antes das 10h",IF($D129&lt;TIME(12,0,0),"10h às 12h",IF($D129&lt;TIME(15,0,0),"12h às 15h","Depois das 15h"))))</f>
        <v/>
      </c>
      <c r="F129" s="24" t="n"/>
      <c r="G129" s="24" t="n"/>
      <c r="H129" s="24" t="n"/>
      <c r="I129" s="25" t="n"/>
      <c r="J129" s="25" t="n"/>
      <c r="K129" s="25" t="n"/>
      <c r="L129" s="25" t="n"/>
      <c r="M129" s="26" t="n"/>
      <c r="N129" s="26" t="n"/>
      <c r="O129" s="27">
        <f>IF(OR($M129="",$N129=""),"",$N129/$M129)</f>
        <v/>
      </c>
      <c r="P129" s="28" t="n"/>
      <c r="Q129" s="24" t="n"/>
      <c r="R129" s="24" t="n"/>
      <c r="S129" s="24" t="n"/>
      <c r="T129" s="24" t="n"/>
      <c r="U129" s="24" t="n"/>
      <c r="V129" s="29">
        <f>IF($A129="","",$I$1+SUM($N$4:$N129))</f>
        <v/>
      </c>
      <c r="W129" s="30">
        <f>IF($A129="",0,$V129-MAX($I$1,MAX($V$4:$V129)))</f>
        <v/>
      </c>
    </row>
    <row r="130" ht="15" customHeight="1">
      <c r="A130" s="20" t="n"/>
      <c r="B130" s="21">
        <f>IF($A130="","",$A130-WEEKDAY($A130,3))</f>
        <v/>
      </c>
      <c r="C130" s="22">
        <f>IF($A130="","",CHOOSE(WEEKDAY($A130),"Domingo","Segunda","Terça","Quarta","Quinta","Sexta","Sábado"))</f>
        <v/>
      </c>
      <c r="D130" s="23" t="n"/>
      <c r="E130" s="22">
        <f>IF($D130="","",IF($D130&lt;TIME(10,0,0),"Antes das 10h",IF($D130&lt;TIME(12,0,0),"10h às 12h",IF($D130&lt;TIME(15,0,0),"12h às 15h","Depois das 15h"))))</f>
        <v/>
      </c>
      <c r="F130" s="24" t="n"/>
      <c r="G130" s="24" t="n"/>
      <c r="H130" s="24" t="n"/>
      <c r="I130" s="25" t="n"/>
      <c r="J130" s="25" t="n"/>
      <c r="K130" s="25" t="n"/>
      <c r="L130" s="25" t="n"/>
      <c r="M130" s="26" t="n"/>
      <c r="N130" s="26" t="n"/>
      <c r="O130" s="27">
        <f>IF(OR($M130="",$N130=""),"",$N130/$M130)</f>
        <v/>
      </c>
      <c r="P130" s="28" t="n"/>
      <c r="Q130" s="24" t="n"/>
      <c r="R130" s="24" t="n"/>
      <c r="S130" s="24" t="n"/>
      <c r="T130" s="24" t="n"/>
      <c r="U130" s="24" t="n"/>
      <c r="V130" s="29">
        <f>IF($A130="","",$I$1+SUM($N$4:$N130))</f>
        <v/>
      </c>
      <c r="W130" s="30">
        <f>IF($A130="",0,$V130-MAX($I$1,MAX($V$4:$V130)))</f>
        <v/>
      </c>
    </row>
    <row r="131" ht="15" customHeight="1">
      <c r="A131" s="20" t="n"/>
      <c r="B131" s="21">
        <f>IF($A131="","",$A131-WEEKDAY($A131,3))</f>
        <v/>
      </c>
      <c r="C131" s="22">
        <f>IF($A131="","",CHOOSE(WEEKDAY($A131),"Domingo","Segunda","Terça","Quarta","Quinta","Sexta","Sábado"))</f>
        <v/>
      </c>
      <c r="D131" s="23" t="n"/>
      <c r="E131" s="22">
        <f>IF($D131="","",IF($D131&lt;TIME(10,0,0),"Antes das 10h",IF($D131&lt;TIME(12,0,0),"10h às 12h",IF($D131&lt;TIME(15,0,0),"12h às 15h","Depois das 15h"))))</f>
        <v/>
      </c>
      <c r="F131" s="24" t="n"/>
      <c r="G131" s="24" t="n"/>
      <c r="H131" s="24" t="n"/>
      <c r="I131" s="25" t="n"/>
      <c r="J131" s="25" t="n"/>
      <c r="K131" s="25" t="n"/>
      <c r="L131" s="25" t="n"/>
      <c r="M131" s="26" t="n"/>
      <c r="N131" s="26" t="n"/>
      <c r="O131" s="27">
        <f>IF(OR($M131="",$N131=""),"",$N131/$M131)</f>
        <v/>
      </c>
      <c r="P131" s="28" t="n"/>
      <c r="Q131" s="24" t="n"/>
      <c r="R131" s="24" t="n"/>
      <c r="S131" s="24" t="n"/>
      <c r="T131" s="24" t="n"/>
      <c r="U131" s="24" t="n"/>
      <c r="V131" s="29">
        <f>IF($A131="","",$I$1+SUM($N$4:$N131))</f>
        <v/>
      </c>
      <c r="W131" s="30">
        <f>IF($A131="",0,$V131-MAX($I$1,MAX($V$4:$V131)))</f>
        <v/>
      </c>
    </row>
    <row r="132" ht="15" customHeight="1">
      <c r="A132" s="20" t="n"/>
      <c r="B132" s="21">
        <f>IF($A132="","",$A132-WEEKDAY($A132,3))</f>
        <v/>
      </c>
      <c r="C132" s="22">
        <f>IF($A132="","",CHOOSE(WEEKDAY($A132),"Domingo","Segunda","Terça","Quarta","Quinta","Sexta","Sábado"))</f>
        <v/>
      </c>
      <c r="D132" s="23" t="n"/>
      <c r="E132" s="22">
        <f>IF($D132="","",IF($D132&lt;TIME(10,0,0),"Antes das 10h",IF($D132&lt;TIME(12,0,0),"10h às 12h",IF($D132&lt;TIME(15,0,0),"12h às 15h","Depois das 15h"))))</f>
        <v/>
      </c>
      <c r="F132" s="24" t="n"/>
      <c r="G132" s="24" t="n"/>
      <c r="H132" s="24" t="n"/>
      <c r="I132" s="25" t="n"/>
      <c r="J132" s="25" t="n"/>
      <c r="K132" s="25" t="n"/>
      <c r="L132" s="25" t="n"/>
      <c r="M132" s="26" t="n"/>
      <c r="N132" s="26" t="n"/>
      <c r="O132" s="27">
        <f>IF(OR($M132="",$N132=""),"",$N132/$M132)</f>
        <v/>
      </c>
      <c r="P132" s="28" t="n"/>
      <c r="Q132" s="24" t="n"/>
      <c r="R132" s="24" t="n"/>
      <c r="S132" s="24" t="n"/>
      <c r="T132" s="24" t="n"/>
      <c r="U132" s="24" t="n"/>
      <c r="V132" s="29">
        <f>IF($A132="","",$I$1+SUM($N$4:$N132))</f>
        <v/>
      </c>
      <c r="W132" s="30">
        <f>IF($A132="",0,$V132-MAX($I$1,MAX($V$4:$V132)))</f>
        <v/>
      </c>
    </row>
    <row r="133" ht="15" customHeight="1">
      <c r="A133" s="20" t="n"/>
      <c r="B133" s="21">
        <f>IF($A133="","",$A133-WEEKDAY($A133,3))</f>
        <v/>
      </c>
      <c r="C133" s="22">
        <f>IF($A133="","",CHOOSE(WEEKDAY($A133),"Domingo","Segunda","Terça","Quarta","Quinta","Sexta","Sábado"))</f>
        <v/>
      </c>
      <c r="D133" s="23" t="n"/>
      <c r="E133" s="22">
        <f>IF($D133="","",IF($D133&lt;TIME(10,0,0),"Antes das 10h",IF($D133&lt;TIME(12,0,0),"10h às 12h",IF($D133&lt;TIME(15,0,0),"12h às 15h","Depois das 15h"))))</f>
        <v/>
      </c>
      <c r="F133" s="24" t="n"/>
      <c r="G133" s="24" t="n"/>
      <c r="H133" s="24" t="n"/>
      <c r="I133" s="25" t="n"/>
      <c r="J133" s="25" t="n"/>
      <c r="K133" s="25" t="n"/>
      <c r="L133" s="25" t="n"/>
      <c r="M133" s="26" t="n"/>
      <c r="N133" s="26" t="n"/>
      <c r="O133" s="27">
        <f>IF(OR($M133="",$N133=""),"",$N133/$M133)</f>
        <v/>
      </c>
      <c r="P133" s="28" t="n"/>
      <c r="Q133" s="24" t="n"/>
      <c r="R133" s="24" t="n"/>
      <c r="S133" s="24" t="n"/>
      <c r="T133" s="24" t="n"/>
      <c r="U133" s="24" t="n"/>
      <c r="V133" s="29">
        <f>IF($A133="","",$I$1+SUM($N$4:$N133))</f>
        <v/>
      </c>
      <c r="W133" s="30">
        <f>IF($A133="",0,$V133-MAX($I$1,MAX($V$4:$V133)))</f>
        <v/>
      </c>
    </row>
    <row r="134" ht="15" customHeight="1">
      <c r="A134" s="20" t="n"/>
      <c r="B134" s="21">
        <f>IF($A134="","",$A134-WEEKDAY($A134,3))</f>
        <v/>
      </c>
      <c r="C134" s="22">
        <f>IF($A134="","",CHOOSE(WEEKDAY($A134),"Domingo","Segunda","Terça","Quarta","Quinta","Sexta","Sábado"))</f>
        <v/>
      </c>
      <c r="D134" s="23" t="n"/>
      <c r="E134" s="22">
        <f>IF($D134="","",IF($D134&lt;TIME(10,0,0),"Antes das 10h",IF($D134&lt;TIME(12,0,0),"10h às 12h",IF($D134&lt;TIME(15,0,0),"12h às 15h","Depois das 15h"))))</f>
        <v/>
      </c>
      <c r="F134" s="24" t="n"/>
      <c r="G134" s="24" t="n"/>
      <c r="H134" s="24" t="n"/>
      <c r="I134" s="25" t="n"/>
      <c r="J134" s="25" t="n"/>
      <c r="K134" s="25" t="n"/>
      <c r="L134" s="25" t="n"/>
      <c r="M134" s="26" t="n"/>
      <c r="N134" s="26" t="n"/>
      <c r="O134" s="27">
        <f>IF(OR($M134="",$N134=""),"",$N134/$M134)</f>
        <v/>
      </c>
      <c r="P134" s="28" t="n"/>
      <c r="Q134" s="24" t="n"/>
      <c r="R134" s="24" t="n"/>
      <c r="S134" s="24" t="n"/>
      <c r="T134" s="24" t="n"/>
      <c r="U134" s="24" t="n"/>
      <c r="V134" s="29">
        <f>IF($A134="","",$I$1+SUM($N$4:$N134))</f>
        <v/>
      </c>
      <c r="W134" s="30">
        <f>IF($A134="",0,$V134-MAX($I$1,MAX($V$4:$V134)))</f>
        <v/>
      </c>
    </row>
    <row r="135" ht="15" customHeight="1">
      <c r="A135" s="20" t="n"/>
      <c r="B135" s="21">
        <f>IF($A135="","",$A135-WEEKDAY($A135,3))</f>
        <v/>
      </c>
      <c r="C135" s="22">
        <f>IF($A135="","",CHOOSE(WEEKDAY($A135),"Domingo","Segunda","Terça","Quarta","Quinta","Sexta","Sábado"))</f>
        <v/>
      </c>
      <c r="D135" s="23" t="n"/>
      <c r="E135" s="22">
        <f>IF($D135="","",IF($D135&lt;TIME(10,0,0),"Antes das 10h",IF($D135&lt;TIME(12,0,0),"10h às 12h",IF($D135&lt;TIME(15,0,0),"12h às 15h","Depois das 15h"))))</f>
        <v/>
      </c>
      <c r="F135" s="24" t="n"/>
      <c r="G135" s="24" t="n"/>
      <c r="H135" s="24" t="n"/>
      <c r="I135" s="25" t="n"/>
      <c r="J135" s="25" t="n"/>
      <c r="K135" s="25" t="n"/>
      <c r="L135" s="25" t="n"/>
      <c r="M135" s="26" t="n"/>
      <c r="N135" s="26" t="n"/>
      <c r="O135" s="27">
        <f>IF(OR($M135="",$N135=""),"",$N135/$M135)</f>
        <v/>
      </c>
      <c r="P135" s="28" t="n"/>
      <c r="Q135" s="24" t="n"/>
      <c r="R135" s="24" t="n"/>
      <c r="S135" s="24" t="n"/>
      <c r="T135" s="24" t="n"/>
      <c r="U135" s="24" t="n"/>
      <c r="V135" s="29">
        <f>IF($A135="","",$I$1+SUM($N$4:$N135))</f>
        <v/>
      </c>
      <c r="W135" s="30">
        <f>IF($A135="",0,$V135-MAX($I$1,MAX($V$4:$V135)))</f>
        <v/>
      </c>
    </row>
    <row r="136" ht="15" customHeight="1">
      <c r="A136" s="20" t="n"/>
      <c r="B136" s="21">
        <f>IF($A136="","",$A136-WEEKDAY($A136,3))</f>
        <v/>
      </c>
      <c r="C136" s="22">
        <f>IF($A136="","",CHOOSE(WEEKDAY($A136),"Domingo","Segunda","Terça","Quarta","Quinta","Sexta","Sábado"))</f>
        <v/>
      </c>
      <c r="D136" s="23" t="n"/>
      <c r="E136" s="22">
        <f>IF($D136="","",IF($D136&lt;TIME(10,0,0),"Antes das 10h",IF($D136&lt;TIME(12,0,0),"10h às 12h",IF($D136&lt;TIME(15,0,0),"12h às 15h","Depois das 15h"))))</f>
        <v/>
      </c>
      <c r="F136" s="24" t="n"/>
      <c r="G136" s="24" t="n"/>
      <c r="H136" s="24" t="n"/>
      <c r="I136" s="25" t="n"/>
      <c r="J136" s="25" t="n"/>
      <c r="K136" s="25" t="n"/>
      <c r="L136" s="25" t="n"/>
      <c r="M136" s="26" t="n"/>
      <c r="N136" s="26" t="n"/>
      <c r="O136" s="27">
        <f>IF(OR($M136="",$N136=""),"",$N136/$M136)</f>
        <v/>
      </c>
      <c r="P136" s="28" t="n"/>
      <c r="Q136" s="24" t="n"/>
      <c r="R136" s="24" t="n"/>
      <c r="S136" s="24" t="n"/>
      <c r="T136" s="24" t="n"/>
      <c r="U136" s="24" t="n"/>
      <c r="V136" s="29">
        <f>IF($A136="","",$I$1+SUM($N$4:$N136))</f>
        <v/>
      </c>
      <c r="W136" s="30">
        <f>IF($A136="",0,$V136-MAX($I$1,MAX($V$4:$V136)))</f>
        <v/>
      </c>
    </row>
    <row r="137" ht="15" customHeight="1">
      <c r="A137" s="20" t="n"/>
      <c r="B137" s="21">
        <f>IF($A137="","",$A137-WEEKDAY($A137,3))</f>
        <v/>
      </c>
      <c r="C137" s="22">
        <f>IF($A137="","",CHOOSE(WEEKDAY($A137),"Domingo","Segunda","Terça","Quarta","Quinta","Sexta","Sábado"))</f>
        <v/>
      </c>
      <c r="D137" s="23" t="n"/>
      <c r="E137" s="22">
        <f>IF($D137="","",IF($D137&lt;TIME(10,0,0),"Antes das 10h",IF($D137&lt;TIME(12,0,0),"10h às 12h",IF($D137&lt;TIME(15,0,0),"12h às 15h","Depois das 15h"))))</f>
        <v/>
      </c>
      <c r="F137" s="24" t="n"/>
      <c r="G137" s="24" t="n"/>
      <c r="H137" s="24" t="n"/>
      <c r="I137" s="25" t="n"/>
      <c r="J137" s="25" t="n"/>
      <c r="K137" s="25" t="n"/>
      <c r="L137" s="25" t="n"/>
      <c r="M137" s="26" t="n"/>
      <c r="N137" s="26" t="n"/>
      <c r="O137" s="27">
        <f>IF(OR($M137="",$N137=""),"",$N137/$M137)</f>
        <v/>
      </c>
      <c r="P137" s="28" t="n"/>
      <c r="Q137" s="24" t="n"/>
      <c r="R137" s="24" t="n"/>
      <c r="S137" s="24" t="n"/>
      <c r="T137" s="24" t="n"/>
      <c r="U137" s="24" t="n"/>
      <c r="V137" s="29">
        <f>IF($A137="","",$I$1+SUM($N$4:$N137))</f>
        <v/>
      </c>
      <c r="W137" s="30">
        <f>IF($A137="",0,$V137-MAX($I$1,MAX($V$4:$V137)))</f>
        <v/>
      </c>
    </row>
    <row r="138" ht="15" customHeight="1">
      <c r="A138" s="20" t="n"/>
      <c r="B138" s="21">
        <f>IF($A138="","",$A138-WEEKDAY($A138,3))</f>
        <v/>
      </c>
      <c r="C138" s="22">
        <f>IF($A138="","",CHOOSE(WEEKDAY($A138),"Domingo","Segunda","Terça","Quarta","Quinta","Sexta","Sábado"))</f>
        <v/>
      </c>
      <c r="D138" s="23" t="n"/>
      <c r="E138" s="22">
        <f>IF($D138="","",IF($D138&lt;TIME(10,0,0),"Antes das 10h",IF($D138&lt;TIME(12,0,0),"10h às 12h",IF($D138&lt;TIME(15,0,0),"12h às 15h","Depois das 15h"))))</f>
        <v/>
      </c>
      <c r="F138" s="24" t="n"/>
      <c r="G138" s="24" t="n"/>
      <c r="H138" s="24" t="n"/>
      <c r="I138" s="25" t="n"/>
      <c r="J138" s="25" t="n"/>
      <c r="K138" s="25" t="n"/>
      <c r="L138" s="25" t="n"/>
      <c r="M138" s="26" t="n"/>
      <c r="N138" s="26" t="n"/>
      <c r="O138" s="27">
        <f>IF(OR($M138="",$N138=""),"",$N138/$M138)</f>
        <v/>
      </c>
      <c r="P138" s="28" t="n"/>
      <c r="Q138" s="24" t="n"/>
      <c r="R138" s="24" t="n"/>
      <c r="S138" s="24" t="n"/>
      <c r="T138" s="24" t="n"/>
      <c r="U138" s="24" t="n"/>
      <c r="V138" s="29">
        <f>IF($A138="","",$I$1+SUM($N$4:$N138))</f>
        <v/>
      </c>
      <c r="W138" s="30">
        <f>IF($A138="",0,$V138-MAX($I$1,MAX($V$4:$V138)))</f>
        <v/>
      </c>
    </row>
    <row r="139" ht="15" customHeight="1">
      <c r="A139" s="20" t="n"/>
      <c r="B139" s="21">
        <f>IF($A139="","",$A139-WEEKDAY($A139,3))</f>
        <v/>
      </c>
      <c r="C139" s="22">
        <f>IF($A139="","",CHOOSE(WEEKDAY($A139),"Domingo","Segunda","Terça","Quarta","Quinta","Sexta","Sábado"))</f>
        <v/>
      </c>
      <c r="D139" s="23" t="n"/>
      <c r="E139" s="22">
        <f>IF($D139="","",IF($D139&lt;TIME(10,0,0),"Antes das 10h",IF($D139&lt;TIME(12,0,0),"10h às 12h",IF($D139&lt;TIME(15,0,0),"12h às 15h","Depois das 15h"))))</f>
        <v/>
      </c>
      <c r="F139" s="24" t="n"/>
      <c r="G139" s="24" t="n"/>
      <c r="H139" s="24" t="n"/>
      <c r="I139" s="25" t="n"/>
      <c r="J139" s="25" t="n"/>
      <c r="K139" s="25" t="n"/>
      <c r="L139" s="25" t="n"/>
      <c r="M139" s="26" t="n"/>
      <c r="N139" s="26" t="n"/>
      <c r="O139" s="27">
        <f>IF(OR($M139="",$N139=""),"",$N139/$M139)</f>
        <v/>
      </c>
      <c r="P139" s="28" t="n"/>
      <c r="Q139" s="24" t="n"/>
      <c r="R139" s="24" t="n"/>
      <c r="S139" s="24" t="n"/>
      <c r="T139" s="24" t="n"/>
      <c r="U139" s="24" t="n"/>
      <c r="V139" s="29">
        <f>IF($A139="","",$I$1+SUM($N$4:$N139))</f>
        <v/>
      </c>
      <c r="W139" s="30">
        <f>IF($A139="",0,$V139-MAX($I$1,MAX($V$4:$V139)))</f>
        <v/>
      </c>
    </row>
    <row r="140" ht="15" customHeight="1">
      <c r="A140" s="20" t="n"/>
      <c r="B140" s="21">
        <f>IF($A140="","",$A140-WEEKDAY($A140,3))</f>
        <v/>
      </c>
      <c r="C140" s="22">
        <f>IF($A140="","",CHOOSE(WEEKDAY($A140),"Domingo","Segunda","Terça","Quarta","Quinta","Sexta","Sábado"))</f>
        <v/>
      </c>
      <c r="D140" s="23" t="n"/>
      <c r="E140" s="22">
        <f>IF($D140="","",IF($D140&lt;TIME(10,0,0),"Antes das 10h",IF($D140&lt;TIME(12,0,0),"10h às 12h",IF($D140&lt;TIME(15,0,0),"12h às 15h","Depois das 15h"))))</f>
        <v/>
      </c>
      <c r="F140" s="24" t="n"/>
      <c r="G140" s="24" t="n"/>
      <c r="H140" s="24" t="n"/>
      <c r="I140" s="25" t="n"/>
      <c r="J140" s="25" t="n"/>
      <c r="K140" s="25" t="n"/>
      <c r="L140" s="25" t="n"/>
      <c r="M140" s="26" t="n"/>
      <c r="N140" s="26" t="n"/>
      <c r="O140" s="27">
        <f>IF(OR($M140="",$N140=""),"",$N140/$M140)</f>
        <v/>
      </c>
      <c r="P140" s="28" t="n"/>
      <c r="Q140" s="24" t="n"/>
      <c r="R140" s="24" t="n"/>
      <c r="S140" s="24" t="n"/>
      <c r="T140" s="24" t="n"/>
      <c r="U140" s="24" t="n"/>
      <c r="V140" s="29">
        <f>IF($A140="","",$I$1+SUM($N$4:$N140))</f>
        <v/>
      </c>
      <c r="W140" s="30">
        <f>IF($A140="",0,$V140-MAX($I$1,MAX($V$4:$V140)))</f>
        <v/>
      </c>
    </row>
    <row r="141" ht="15" customHeight="1">
      <c r="A141" s="20" t="n"/>
      <c r="B141" s="21">
        <f>IF($A141="","",$A141-WEEKDAY($A141,3))</f>
        <v/>
      </c>
      <c r="C141" s="22">
        <f>IF($A141="","",CHOOSE(WEEKDAY($A141),"Domingo","Segunda","Terça","Quarta","Quinta","Sexta","Sábado"))</f>
        <v/>
      </c>
      <c r="D141" s="23" t="n"/>
      <c r="E141" s="22">
        <f>IF($D141="","",IF($D141&lt;TIME(10,0,0),"Antes das 10h",IF($D141&lt;TIME(12,0,0),"10h às 12h",IF($D141&lt;TIME(15,0,0),"12h às 15h","Depois das 15h"))))</f>
        <v/>
      </c>
      <c r="F141" s="24" t="n"/>
      <c r="G141" s="24" t="n"/>
      <c r="H141" s="24" t="n"/>
      <c r="I141" s="25" t="n"/>
      <c r="J141" s="25" t="n"/>
      <c r="K141" s="25" t="n"/>
      <c r="L141" s="25" t="n"/>
      <c r="M141" s="26" t="n"/>
      <c r="N141" s="26" t="n"/>
      <c r="O141" s="27">
        <f>IF(OR($M141="",$N141=""),"",$N141/$M141)</f>
        <v/>
      </c>
      <c r="P141" s="28" t="n"/>
      <c r="Q141" s="24" t="n"/>
      <c r="R141" s="24" t="n"/>
      <c r="S141" s="24" t="n"/>
      <c r="T141" s="24" t="n"/>
      <c r="U141" s="24" t="n"/>
      <c r="V141" s="29">
        <f>IF($A141="","",$I$1+SUM($N$4:$N141))</f>
        <v/>
      </c>
      <c r="W141" s="30">
        <f>IF($A141="",0,$V141-MAX($I$1,MAX($V$4:$V141)))</f>
        <v/>
      </c>
    </row>
    <row r="142" ht="15" customHeight="1">
      <c r="A142" s="20" t="n"/>
      <c r="B142" s="21">
        <f>IF($A142="","",$A142-WEEKDAY($A142,3))</f>
        <v/>
      </c>
      <c r="C142" s="22">
        <f>IF($A142="","",CHOOSE(WEEKDAY($A142),"Domingo","Segunda","Terça","Quarta","Quinta","Sexta","Sábado"))</f>
        <v/>
      </c>
      <c r="D142" s="23" t="n"/>
      <c r="E142" s="22">
        <f>IF($D142="","",IF($D142&lt;TIME(10,0,0),"Antes das 10h",IF($D142&lt;TIME(12,0,0),"10h às 12h",IF($D142&lt;TIME(15,0,0),"12h às 15h","Depois das 15h"))))</f>
        <v/>
      </c>
      <c r="F142" s="24" t="n"/>
      <c r="G142" s="24" t="n"/>
      <c r="H142" s="24" t="n"/>
      <c r="I142" s="25" t="n"/>
      <c r="J142" s="25" t="n"/>
      <c r="K142" s="25" t="n"/>
      <c r="L142" s="25" t="n"/>
      <c r="M142" s="26" t="n"/>
      <c r="N142" s="26" t="n"/>
      <c r="O142" s="27">
        <f>IF(OR($M142="",$N142=""),"",$N142/$M142)</f>
        <v/>
      </c>
      <c r="P142" s="28" t="n"/>
      <c r="Q142" s="24" t="n"/>
      <c r="R142" s="24" t="n"/>
      <c r="S142" s="24" t="n"/>
      <c r="T142" s="24" t="n"/>
      <c r="U142" s="24" t="n"/>
      <c r="V142" s="29">
        <f>IF($A142="","",$I$1+SUM($N$4:$N142))</f>
        <v/>
      </c>
      <c r="W142" s="30">
        <f>IF($A142="",0,$V142-MAX($I$1,MAX($V$4:$V142)))</f>
        <v/>
      </c>
    </row>
    <row r="143" ht="15" customHeight="1">
      <c r="A143" s="20" t="n"/>
      <c r="B143" s="21">
        <f>IF($A143="","",$A143-WEEKDAY($A143,3))</f>
        <v/>
      </c>
      <c r="C143" s="22">
        <f>IF($A143="","",CHOOSE(WEEKDAY($A143),"Domingo","Segunda","Terça","Quarta","Quinta","Sexta","Sábado"))</f>
        <v/>
      </c>
      <c r="D143" s="23" t="n"/>
      <c r="E143" s="22">
        <f>IF($D143="","",IF($D143&lt;TIME(10,0,0),"Antes das 10h",IF($D143&lt;TIME(12,0,0),"10h às 12h",IF($D143&lt;TIME(15,0,0),"12h às 15h","Depois das 15h"))))</f>
        <v/>
      </c>
      <c r="F143" s="24" t="n"/>
      <c r="G143" s="24" t="n"/>
      <c r="H143" s="24" t="n"/>
      <c r="I143" s="25" t="n"/>
      <c r="J143" s="25" t="n"/>
      <c r="K143" s="25" t="n"/>
      <c r="L143" s="25" t="n"/>
      <c r="M143" s="26" t="n"/>
      <c r="N143" s="26" t="n"/>
      <c r="O143" s="27">
        <f>IF(OR($M143="",$N143=""),"",$N143/$M143)</f>
        <v/>
      </c>
      <c r="P143" s="28" t="n"/>
      <c r="Q143" s="24" t="n"/>
      <c r="R143" s="24" t="n"/>
      <c r="S143" s="24" t="n"/>
      <c r="T143" s="24" t="n"/>
      <c r="U143" s="24" t="n"/>
      <c r="V143" s="29">
        <f>IF($A143="","",$I$1+SUM($N$4:$N143))</f>
        <v/>
      </c>
      <c r="W143" s="30">
        <f>IF($A143="",0,$V143-MAX($I$1,MAX($V$4:$V143)))</f>
        <v/>
      </c>
    </row>
    <row r="144" ht="15" customHeight="1">
      <c r="A144" s="20" t="n"/>
      <c r="B144" s="21">
        <f>IF($A144="","",$A144-WEEKDAY($A144,3))</f>
        <v/>
      </c>
      <c r="C144" s="22">
        <f>IF($A144="","",CHOOSE(WEEKDAY($A144),"Domingo","Segunda","Terça","Quarta","Quinta","Sexta","Sábado"))</f>
        <v/>
      </c>
      <c r="D144" s="23" t="n"/>
      <c r="E144" s="22">
        <f>IF($D144="","",IF($D144&lt;TIME(10,0,0),"Antes das 10h",IF($D144&lt;TIME(12,0,0),"10h às 12h",IF($D144&lt;TIME(15,0,0),"12h às 15h","Depois das 15h"))))</f>
        <v/>
      </c>
      <c r="F144" s="24" t="n"/>
      <c r="G144" s="24" t="n"/>
      <c r="H144" s="24" t="n"/>
      <c r="I144" s="25" t="n"/>
      <c r="J144" s="25" t="n"/>
      <c r="K144" s="25" t="n"/>
      <c r="L144" s="25" t="n"/>
      <c r="M144" s="26" t="n"/>
      <c r="N144" s="26" t="n"/>
      <c r="O144" s="27">
        <f>IF(OR($M144="",$N144=""),"",$N144/$M144)</f>
        <v/>
      </c>
      <c r="P144" s="28" t="n"/>
      <c r="Q144" s="24" t="n"/>
      <c r="R144" s="24" t="n"/>
      <c r="S144" s="24" t="n"/>
      <c r="T144" s="24" t="n"/>
      <c r="U144" s="24" t="n"/>
      <c r="V144" s="29">
        <f>IF($A144="","",$I$1+SUM($N$4:$N144))</f>
        <v/>
      </c>
      <c r="W144" s="30">
        <f>IF($A144="",0,$V144-MAX($I$1,MAX($V$4:$V144)))</f>
        <v/>
      </c>
    </row>
    <row r="145" ht="15" customHeight="1">
      <c r="A145" s="20" t="n"/>
      <c r="B145" s="21">
        <f>IF($A145="","",$A145-WEEKDAY($A145,3))</f>
        <v/>
      </c>
      <c r="C145" s="22">
        <f>IF($A145="","",CHOOSE(WEEKDAY($A145),"Domingo","Segunda","Terça","Quarta","Quinta","Sexta","Sábado"))</f>
        <v/>
      </c>
      <c r="D145" s="23" t="n"/>
      <c r="E145" s="22">
        <f>IF($D145="","",IF($D145&lt;TIME(10,0,0),"Antes das 10h",IF($D145&lt;TIME(12,0,0),"10h às 12h",IF($D145&lt;TIME(15,0,0),"12h às 15h","Depois das 15h"))))</f>
        <v/>
      </c>
      <c r="F145" s="24" t="n"/>
      <c r="G145" s="24" t="n"/>
      <c r="H145" s="24" t="n"/>
      <c r="I145" s="25" t="n"/>
      <c r="J145" s="25" t="n"/>
      <c r="K145" s="25" t="n"/>
      <c r="L145" s="25" t="n"/>
      <c r="M145" s="26" t="n"/>
      <c r="N145" s="26" t="n"/>
      <c r="O145" s="27">
        <f>IF(OR($M145="",$N145=""),"",$N145/$M145)</f>
        <v/>
      </c>
      <c r="P145" s="28" t="n"/>
      <c r="Q145" s="24" t="n"/>
      <c r="R145" s="24" t="n"/>
      <c r="S145" s="24" t="n"/>
      <c r="T145" s="24" t="n"/>
      <c r="U145" s="24" t="n"/>
      <c r="V145" s="29">
        <f>IF($A145="","",$I$1+SUM($N$4:$N145))</f>
        <v/>
      </c>
      <c r="W145" s="30">
        <f>IF($A145="",0,$V145-MAX($I$1,MAX($V$4:$V145)))</f>
        <v/>
      </c>
    </row>
    <row r="146" ht="15" customHeight="1">
      <c r="A146" s="20" t="n"/>
      <c r="B146" s="21">
        <f>IF($A146="","",$A146-WEEKDAY($A146,3))</f>
        <v/>
      </c>
      <c r="C146" s="22">
        <f>IF($A146="","",CHOOSE(WEEKDAY($A146),"Domingo","Segunda","Terça","Quarta","Quinta","Sexta","Sábado"))</f>
        <v/>
      </c>
      <c r="D146" s="23" t="n"/>
      <c r="E146" s="22">
        <f>IF($D146="","",IF($D146&lt;TIME(10,0,0),"Antes das 10h",IF($D146&lt;TIME(12,0,0),"10h às 12h",IF($D146&lt;TIME(15,0,0),"12h às 15h","Depois das 15h"))))</f>
        <v/>
      </c>
      <c r="F146" s="24" t="n"/>
      <c r="G146" s="24" t="n"/>
      <c r="H146" s="24" t="n"/>
      <c r="I146" s="25" t="n"/>
      <c r="J146" s="25" t="n"/>
      <c r="K146" s="25" t="n"/>
      <c r="L146" s="25" t="n"/>
      <c r="M146" s="26" t="n"/>
      <c r="N146" s="26" t="n"/>
      <c r="O146" s="27">
        <f>IF(OR($M146="",$N146=""),"",$N146/$M146)</f>
        <v/>
      </c>
      <c r="P146" s="28" t="n"/>
      <c r="Q146" s="24" t="n"/>
      <c r="R146" s="24" t="n"/>
      <c r="S146" s="24" t="n"/>
      <c r="T146" s="24" t="n"/>
      <c r="U146" s="24" t="n"/>
      <c r="V146" s="29">
        <f>IF($A146="","",$I$1+SUM($N$4:$N146))</f>
        <v/>
      </c>
      <c r="W146" s="30">
        <f>IF($A146="",0,$V146-MAX($I$1,MAX($V$4:$V146)))</f>
        <v/>
      </c>
    </row>
    <row r="147" ht="15" customHeight="1">
      <c r="A147" s="20" t="n"/>
      <c r="B147" s="21">
        <f>IF($A147="","",$A147-WEEKDAY($A147,3))</f>
        <v/>
      </c>
      <c r="C147" s="22">
        <f>IF($A147="","",CHOOSE(WEEKDAY($A147),"Domingo","Segunda","Terça","Quarta","Quinta","Sexta","Sábado"))</f>
        <v/>
      </c>
      <c r="D147" s="23" t="n"/>
      <c r="E147" s="22">
        <f>IF($D147="","",IF($D147&lt;TIME(10,0,0),"Antes das 10h",IF($D147&lt;TIME(12,0,0),"10h às 12h",IF($D147&lt;TIME(15,0,0),"12h às 15h","Depois das 15h"))))</f>
        <v/>
      </c>
      <c r="F147" s="24" t="n"/>
      <c r="G147" s="24" t="n"/>
      <c r="H147" s="24" t="n"/>
      <c r="I147" s="25" t="n"/>
      <c r="J147" s="25" t="n"/>
      <c r="K147" s="25" t="n"/>
      <c r="L147" s="25" t="n"/>
      <c r="M147" s="26" t="n"/>
      <c r="N147" s="26" t="n"/>
      <c r="O147" s="27">
        <f>IF(OR($M147="",$N147=""),"",$N147/$M147)</f>
        <v/>
      </c>
      <c r="P147" s="28" t="n"/>
      <c r="Q147" s="24" t="n"/>
      <c r="R147" s="24" t="n"/>
      <c r="S147" s="24" t="n"/>
      <c r="T147" s="24" t="n"/>
      <c r="U147" s="24" t="n"/>
      <c r="V147" s="29">
        <f>IF($A147="","",$I$1+SUM($N$4:$N147))</f>
        <v/>
      </c>
      <c r="W147" s="30">
        <f>IF($A147="",0,$V147-MAX($I$1,MAX($V$4:$V147)))</f>
        <v/>
      </c>
    </row>
    <row r="148" ht="15" customHeight="1">
      <c r="A148" s="20" t="n"/>
      <c r="B148" s="21">
        <f>IF($A148="","",$A148-WEEKDAY($A148,3))</f>
        <v/>
      </c>
      <c r="C148" s="22">
        <f>IF($A148="","",CHOOSE(WEEKDAY($A148),"Domingo","Segunda","Terça","Quarta","Quinta","Sexta","Sábado"))</f>
        <v/>
      </c>
      <c r="D148" s="23" t="n"/>
      <c r="E148" s="22">
        <f>IF($D148="","",IF($D148&lt;TIME(10,0,0),"Antes das 10h",IF($D148&lt;TIME(12,0,0),"10h às 12h",IF($D148&lt;TIME(15,0,0),"12h às 15h","Depois das 15h"))))</f>
        <v/>
      </c>
      <c r="F148" s="24" t="n"/>
      <c r="G148" s="24" t="n"/>
      <c r="H148" s="24" t="n"/>
      <c r="I148" s="25" t="n"/>
      <c r="J148" s="25" t="n"/>
      <c r="K148" s="25" t="n"/>
      <c r="L148" s="25" t="n"/>
      <c r="M148" s="26" t="n"/>
      <c r="N148" s="26" t="n"/>
      <c r="O148" s="27">
        <f>IF(OR($M148="",$N148=""),"",$N148/$M148)</f>
        <v/>
      </c>
      <c r="P148" s="28" t="n"/>
      <c r="Q148" s="24" t="n"/>
      <c r="R148" s="24" t="n"/>
      <c r="S148" s="24" t="n"/>
      <c r="T148" s="24" t="n"/>
      <c r="U148" s="24" t="n"/>
      <c r="V148" s="29">
        <f>IF($A148="","",$I$1+SUM($N$4:$N148))</f>
        <v/>
      </c>
      <c r="W148" s="30">
        <f>IF($A148="",0,$V148-MAX($I$1,MAX($V$4:$V148)))</f>
        <v/>
      </c>
    </row>
    <row r="149" ht="15" customHeight="1">
      <c r="A149" s="20" t="n"/>
      <c r="B149" s="21">
        <f>IF($A149="","",$A149-WEEKDAY($A149,3))</f>
        <v/>
      </c>
      <c r="C149" s="22">
        <f>IF($A149="","",CHOOSE(WEEKDAY($A149),"Domingo","Segunda","Terça","Quarta","Quinta","Sexta","Sábado"))</f>
        <v/>
      </c>
      <c r="D149" s="23" t="n"/>
      <c r="E149" s="22">
        <f>IF($D149="","",IF($D149&lt;TIME(10,0,0),"Antes das 10h",IF($D149&lt;TIME(12,0,0),"10h às 12h",IF($D149&lt;TIME(15,0,0),"12h às 15h","Depois das 15h"))))</f>
        <v/>
      </c>
      <c r="F149" s="24" t="n"/>
      <c r="G149" s="24" t="n"/>
      <c r="H149" s="24" t="n"/>
      <c r="I149" s="25" t="n"/>
      <c r="J149" s="25" t="n"/>
      <c r="K149" s="25" t="n"/>
      <c r="L149" s="25" t="n"/>
      <c r="M149" s="26" t="n"/>
      <c r="N149" s="26" t="n"/>
      <c r="O149" s="27">
        <f>IF(OR($M149="",$N149=""),"",$N149/$M149)</f>
        <v/>
      </c>
      <c r="P149" s="28" t="n"/>
      <c r="Q149" s="24" t="n"/>
      <c r="R149" s="24" t="n"/>
      <c r="S149" s="24" t="n"/>
      <c r="T149" s="24" t="n"/>
      <c r="U149" s="24" t="n"/>
      <c r="V149" s="29">
        <f>IF($A149="","",$I$1+SUM($N$4:$N149))</f>
        <v/>
      </c>
      <c r="W149" s="30">
        <f>IF($A149="",0,$V149-MAX($I$1,MAX($V$4:$V149)))</f>
        <v/>
      </c>
    </row>
    <row r="150" ht="15" customHeight="1">
      <c r="A150" s="20" t="n"/>
      <c r="B150" s="21">
        <f>IF($A150="","",$A150-WEEKDAY($A150,3))</f>
        <v/>
      </c>
      <c r="C150" s="22">
        <f>IF($A150="","",CHOOSE(WEEKDAY($A150),"Domingo","Segunda","Terça","Quarta","Quinta","Sexta","Sábado"))</f>
        <v/>
      </c>
      <c r="D150" s="23" t="n"/>
      <c r="E150" s="22">
        <f>IF($D150="","",IF($D150&lt;TIME(10,0,0),"Antes das 10h",IF($D150&lt;TIME(12,0,0),"10h às 12h",IF($D150&lt;TIME(15,0,0),"12h às 15h","Depois das 15h"))))</f>
        <v/>
      </c>
      <c r="F150" s="24" t="n"/>
      <c r="G150" s="24" t="n"/>
      <c r="H150" s="24" t="n"/>
      <c r="I150" s="25" t="n"/>
      <c r="J150" s="25" t="n"/>
      <c r="K150" s="25" t="n"/>
      <c r="L150" s="25" t="n"/>
      <c r="M150" s="26" t="n"/>
      <c r="N150" s="26" t="n"/>
      <c r="O150" s="27">
        <f>IF(OR($M150="",$N150=""),"",$N150/$M150)</f>
        <v/>
      </c>
      <c r="P150" s="28" t="n"/>
      <c r="Q150" s="24" t="n"/>
      <c r="R150" s="24" t="n"/>
      <c r="S150" s="24" t="n"/>
      <c r="T150" s="24" t="n"/>
      <c r="U150" s="24" t="n"/>
      <c r="V150" s="29">
        <f>IF($A150="","",$I$1+SUM($N$4:$N150))</f>
        <v/>
      </c>
      <c r="W150" s="30">
        <f>IF($A150="",0,$V150-MAX($I$1,MAX($V$4:$V150)))</f>
        <v/>
      </c>
    </row>
    <row r="151" ht="15" customHeight="1">
      <c r="A151" s="20" t="n"/>
      <c r="B151" s="21">
        <f>IF($A151="","",$A151-WEEKDAY($A151,3))</f>
        <v/>
      </c>
      <c r="C151" s="22">
        <f>IF($A151="","",CHOOSE(WEEKDAY($A151),"Domingo","Segunda","Terça","Quarta","Quinta","Sexta","Sábado"))</f>
        <v/>
      </c>
      <c r="D151" s="23" t="n"/>
      <c r="E151" s="22">
        <f>IF($D151="","",IF($D151&lt;TIME(10,0,0),"Antes das 10h",IF($D151&lt;TIME(12,0,0),"10h às 12h",IF($D151&lt;TIME(15,0,0),"12h às 15h","Depois das 15h"))))</f>
        <v/>
      </c>
      <c r="F151" s="24" t="n"/>
      <c r="G151" s="24" t="n"/>
      <c r="H151" s="24" t="n"/>
      <c r="I151" s="25" t="n"/>
      <c r="J151" s="25" t="n"/>
      <c r="K151" s="25" t="n"/>
      <c r="L151" s="25" t="n"/>
      <c r="M151" s="26" t="n"/>
      <c r="N151" s="26" t="n"/>
      <c r="O151" s="27">
        <f>IF(OR($M151="",$N151=""),"",$N151/$M151)</f>
        <v/>
      </c>
      <c r="P151" s="28" t="n"/>
      <c r="Q151" s="24" t="n"/>
      <c r="R151" s="24" t="n"/>
      <c r="S151" s="24" t="n"/>
      <c r="T151" s="24" t="n"/>
      <c r="U151" s="24" t="n"/>
      <c r="V151" s="29">
        <f>IF($A151="","",$I$1+SUM($N$4:$N151))</f>
        <v/>
      </c>
      <c r="W151" s="30">
        <f>IF($A151="",0,$V151-MAX($I$1,MAX($V$4:$V151)))</f>
        <v/>
      </c>
    </row>
    <row r="152" ht="15" customHeight="1">
      <c r="A152" s="20" t="n"/>
      <c r="B152" s="21">
        <f>IF($A152="","",$A152-WEEKDAY($A152,3))</f>
        <v/>
      </c>
      <c r="C152" s="22">
        <f>IF($A152="","",CHOOSE(WEEKDAY($A152),"Domingo","Segunda","Terça","Quarta","Quinta","Sexta","Sábado"))</f>
        <v/>
      </c>
      <c r="D152" s="23" t="n"/>
      <c r="E152" s="22">
        <f>IF($D152="","",IF($D152&lt;TIME(10,0,0),"Antes das 10h",IF($D152&lt;TIME(12,0,0),"10h às 12h",IF($D152&lt;TIME(15,0,0),"12h às 15h","Depois das 15h"))))</f>
        <v/>
      </c>
      <c r="F152" s="24" t="n"/>
      <c r="G152" s="24" t="n"/>
      <c r="H152" s="24" t="n"/>
      <c r="I152" s="25" t="n"/>
      <c r="J152" s="25" t="n"/>
      <c r="K152" s="25" t="n"/>
      <c r="L152" s="25" t="n"/>
      <c r="M152" s="26" t="n"/>
      <c r="N152" s="26" t="n"/>
      <c r="O152" s="27">
        <f>IF(OR($M152="",$N152=""),"",$N152/$M152)</f>
        <v/>
      </c>
      <c r="P152" s="28" t="n"/>
      <c r="Q152" s="24" t="n"/>
      <c r="R152" s="24" t="n"/>
      <c r="S152" s="24" t="n"/>
      <c r="T152" s="24" t="n"/>
      <c r="U152" s="24" t="n"/>
      <c r="V152" s="29">
        <f>IF($A152="","",$I$1+SUM($N$4:$N152))</f>
        <v/>
      </c>
      <c r="W152" s="30">
        <f>IF($A152="",0,$V152-MAX($I$1,MAX($V$4:$V152)))</f>
        <v/>
      </c>
    </row>
    <row r="153" ht="15" customHeight="1">
      <c r="A153" s="20" t="n"/>
      <c r="B153" s="21">
        <f>IF($A153="","",$A153-WEEKDAY($A153,3))</f>
        <v/>
      </c>
      <c r="C153" s="22">
        <f>IF($A153="","",CHOOSE(WEEKDAY($A153),"Domingo","Segunda","Terça","Quarta","Quinta","Sexta","Sábado"))</f>
        <v/>
      </c>
      <c r="D153" s="23" t="n"/>
      <c r="E153" s="22">
        <f>IF($D153="","",IF($D153&lt;TIME(10,0,0),"Antes das 10h",IF($D153&lt;TIME(12,0,0),"10h às 12h",IF($D153&lt;TIME(15,0,0),"12h às 15h","Depois das 15h"))))</f>
        <v/>
      </c>
      <c r="F153" s="24" t="n"/>
      <c r="G153" s="24" t="n"/>
      <c r="H153" s="24" t="n"/>
      <c r="I153" s="25" t="n"/>
      <c r="J153" s="25" t="n"/>
      <c r="K153" s="25" t="n"/>
      <c r="L153" s="25" t="n"/>
      <c r="M153" s="26" t="n"/>
      <c r="N153" s="26" t="n"/>
      <c r="O153" s="27">
        <f>IF(OR($M153="",$N153=""),"",$N153/$M153)</f>
        <v/>
      </c>
      <c r="P153" s="28" t="n"/>
      <c r="Q153" s="24" t="n"/>
      <c r="R153" s="24" t="n"/>
      <c r="S153" s="24" t="n"/>
      <c r="T153" s="24" t="n"/>
      <c r="U153" s="24" t="n"/>
      <c r="V153" s="29">
        <f>IF($A153="","",$I$1+SUM($N$4:$N153))</f>
        <v/>
      </c>
      <c r="W153" s="30">
        <f>IF($A153="",0,$V153-MAX($I$1,MAX($V$4:$V153)))</f>
        <v/>
      </c>
    </row>
    <row r="154" ht="15" customHeight="1">
      <c r="A154" s="20" t="n"/>
      <c r="B154" s="21">
        <f>IF($A154="","",$A154-WEEKDAY($A154,3))</f>
        <v/>
      </c>
      <c r="C154" s="22">
        <f>IF($A154="","",CHOOSE(WEEKDAY($A154),"Domingo","Segunda","Terça","Quarta","Quinta","Sexta","Sábado"))</f>
        <v/>
      </c>
      <c r="D154" s="23" t="n"/>
      <c r="E154" s="22">
        <f>IF($D154="","",IF($D154&lt;TIME(10,0,0),"Antes das 10h",IF($D154&lt;TIME(12,0,0),"10h às 12h",IF($D154&lt;TIME(15,0,0),"12h às 15h","Depois das 15h"))))</f>
        <v/>
      </c>
      <c r="F154" s="24" t="n"/>
      <c r="G154" s="24" t="n"/>
      <c r="H154" s="24" t="n"/>
      <c r="I154" s="25" t="n"/>
      <c r="J154" s="25" t="n"/>
      <c r="K154" s="25" t="n"/>
      <c r="L154" s="25" t="n"/>
      <c r="M154" s="26" t="n"/>
      <c r="N154" s="26" t="n"/>
      <c r="O154" s="27">
        <f>IF(OR($M154="",$N154=""),"",$N154/$M154)</f>
        <v/>
      </c>
      <c r="P154" s="28" t="n"/>
      <c r="Q154" s="24" t="n"/>
      <c r="R154" s="24" t="n"/>
      <c r="S154" s="24" t="n"/>
      <c r="T154" s="24" t="n"/>
      <c r="U154" s="24" t="n"/>
      <c r="V154" s="29">
        <f>IF($A154="","",$I$1+SUM($N$4:$N154))</f>
        <v/>
      </c>
      <c r="W154" s="30">
        <f>IF($A154="",0,$V154-MAX($I$1,MAX($V$4:$V154)))</f>
        <v/>
      </c>
    </row>
    <row r="155" ht="15" customHeight="1">
      <c r="A155" s="20" t="n"/>
      <c r="B155" s="21">
        <f>IF($A155="","",$A155-WEEKDAY($A155,3))</f>
        <v/>
      </c>
      <c r="C155" s="22">
        <f>IF($A155="","",CHOOSE(WEEKDAY($A155),"Domingo","Segunda","Terça","Quarta","Quinta","Sexta","Sábado"))</f>
        <v/>
      </c>
      <c r="D155" s="23" t="n"/>
      <c r="E155" s="22">
        <f>IF($D155="","",IF($D155&lt;TIME(10,0,0),"Antes das 10h",IF($D155&lt;TIME(12,0,0),"10h às 12h",IF($D155&lt;TIME(15,0,0),"12h às 15h","Depois das 15h"))))</f>
        <v/>
      </c>
      <c r="F155" s="24" t="n"/>
      <c r="G155" s="24" t="n"/>
      <c r="H155" s="24" t="n"/>
      <c r="I155" s="25" t="n"/>
      <c r="J155" s="25" t="n"/>
      <c r="K155" s="25" t="n"/>
      <c r="L155" s="25" t="n"/>
      <c r="M155" s="26" t="n"/>
      <c r="N155" s="26" t="n"/>
      <c r="O155" s="27">
        <f>IF(OR($M155="",$N155=""),"",$N155/$M155)</f>
        <v/>
      </c>
      <c r="P155" s="28" t="n"/>
      <c r="Q155" s="24" t="n"/>
      <c r="R155" s="24" t="n"/>
      <c r="S155" s="24" t="n"/>
      <c r="T155" s="24" t="n"/>
      <c r="U155" s="24" t="n"/>
      <c r="V155" s="29">
        <f>IF($A155="","",$I$1+SUM($N$4:$N155))</f>
        <v/>
      </c>
      <c r="W155" s="30">
        <f>IF($A155="",0,$V155-MAX($I$1,MAX($V$4:$V155)))</f>
        <v/>
      </c>
    </row>
    <row r="156" ht="15" customHeight="1">
      <c r="A156" s="20" t="n"/>
      <c r="B156" s="21">
        <f>IF($A156="","",$A156-WEEKDAY($A156,3))</f>
        <v/>
      </c>
      <c r="C156" s="22">
        <f>IF($A156="","",CHOOSE(WEEKDAY($A156),"Domingo","Segunda","Terça","Quarta","Quinta","Sexta","Sábado"))</f>
        <v/>
      </c>
      <c r="D156" s="23" t="n"/>
      <c r="E156" s="22">
        <f>IF($D156="","",IF($D156&lt;TIME(10,0,0),"Antes das 10h",IF($D156&lt;TIME(12,0,0),"10h às 12h",IF($D156&lt;TIME(15,0,0),"12h às 15h","Depois das 15h"))))</f>
        <v/>
      </c>
      <c r="F156" s="24" t="n"/>
      <c r="G156" s="24" t="n"/>
      <c r="H156" s="24" t="n"/>
      <c r="I156" s="25" t="n"/>
      <c r="J156" s="25" t="n"/>
      <c r="K156" s="25" t="n"/>
      <c r="L156" s="25" t="n"/>
      <c r="M156" s="26" t="n"/>
      <c r="N156" s="26" t="n"/>
      <c r="O156" s="27">
        <f>IF(OR($M156="",$N156=""),"",$N156/$M156)</f>
        <v/>
      </c>
      <c r="P156" s="28" t="n"/>
      <c r="Q156" s="24" t="n"/>
      <c r="R156" s="24" t="n"/>
      <c r="S156" s="24" t="n"/>
      <c r="T156" s="24" t="n"/>
      <c r="U156" s="24" t="n"/>
      <c r="V156" s="29">
        <f>IF($A156="","",$I$1+SUM($N$4:$N156))</f>
        <v/>
      </c>
      <c r="W156" s="30">
        <f>IF($A156="",0,$V156-MAX($I$1,MAX($V$4:$V156)))</f>
        <v/>
      </c>
    </row>
    <row r="157" ht="15" customHeight="1">
      <c r="A157" s="20" t="n"/>
      <c r="B157" s="21">
        <f>IF($A157="","",$A157-WEEKDAY($A157,3))</f>
        <v/>
      </c>
      <c r="C157" s="22">
        <f>IF($A157="","",CHOOSE(WEEKDAY($A157),"Domingo","Segunda","Terça","Quarta","Quinta","Sexta","Sábado"))</f>
        <v/>
      </c>
      <c r="D157" s="23" t="n"/>
      <c r="E157" s="22">
        <f>IF($D157="","",IF($D157&lt;TIME(10,0,0),"Antes das 10h",IF($D157&lt;TIME(12,0,0),"10h às 12h",IF($D157&lt;TIME(15,0,0),"12h às 15h","Depois das 15h"))))</f>
        <v/>
      </c>
      <c r="F157" s="24" t="n"/>
      <c r="G157" s="24" t="n"/>
      <c r="H157" s="24" t="n"/>
      <c r="I157" s="25" t="n"/>
      <c r="J157" s="25" t="n"/>
      <c r="K157" s="25" t="n"/>
      <c r="L157" s="25" t="n"/>
      <c r="M157" s="26" t="n"/>
      <c r="N157" s="26" t="n"/>
      <c r="O157" s="27">
        <f>IF(OR($M157="",$N157=""),"",$N157/$M157)</f>
        <v/>
      </c>
      <c r="P157" s="28" t="n"/>
      <c r="Q157" s="24" t="n"/>
      <c r="R157" s="24" t="n"/>
      <c r="S157" s="24" t="n"/>
      <c r="T157" s="24" t="n"/>
      <c r="U157" s="24" t="n"/>
      <c r="V157" s="29">
        <f>IF($A157="","",$I$1+SUM($N$4:$N157))</f>
        <v/>
      </c>
      <c r="W157" s="30">
        <f>IF($A157="",0,$V157-MAX($I$1,MAX($V$4:$V157)))</f>
        <v/>
      </c>
    </row>
    <row r="158" ht="15" customHeight="1">
      <c r="A158" s="20" t="n"/>
      <c r="B158" s="21">
        <f>IF($A158="","",$A158-WEEKDAY($A158,3))</f>
        <v/>
      </c>
      <c r="C158" s="22">
        <f>IF($A158="","",CHOOSE(WEEKDAY($A158),"Domingo","Segunda","Terça","Quarta","Quinta","Sexta","Sábado"))</f>
        <v/>
      </c>
      <c r="D158" s="23" t="n"/>
      <c r="E158" s="22">
        <f>IF($D158="","",IF($D158&lt;TIME(10,0,0),"Antes das 10h",IF($D158&lt;TIME(12,0,0),"10h às 12h",IF($D158&lt;TIME(15,0,0),"12h às 15h","Depois das 15h"))))</f>
        <v/>
      </c>
      <c r="F158" s="24" t="n"/>
      <c r="G158" s="24" t="n"/>
      <c r="H158" s="24" t="n"/>
      <c r="I158" s="25" t="n"/>
      <c r="J158" s="25" t="n"/>
      <c r="K158" s="25" t="n"/>
      <c r="L158" s="25" t="n"/>
      <c r="M158" s="26" t="n"/>
      <c r="N158" s="26" t="n"/>
      <c r="O158" s="27">
        <f>IF(OR($M158="",$N158=""),"",$N158/$M158)</f>
        <v/>
      </c>
      <c r="P158" s="28" t="n"/>
      <c r="Q158" s="24" t="n"/>
      <c r="R158" s="24" t="n"/>
      <c r="S158" s="24" t="n"/>
      <c r="T158" s="24" t="n"/>
      <c r="U158" s="24" t="n"/>
      <c r="V158" s="29">
        <f>IF($A158="","",$I$1+SUM($N$4:$N158))</f>
        <v/>
      </c>
      <c r="W158" s="30">
        <f>IF($A158="",0,$V158-MAX($I$1,MAX($V$4:$V158)))</f>
        <v/>
      </c>
    </row>
    <row r="159" ht="15" customHeight="1">
      <c r="A159" s="20" t="n"/>
      <c r="B159" s="21">
        <f>IF($A159="","",$A159-WEEKDAY($A159,3))</f>
        <v/>
      </c>
      <c r="C159" s="22">
        <f>IF($A159="","",CHOOSE(WEEKDAY($A159),"Domingo","Segunda","Terça","Quarta","Quinta","Sexta","Sábado"))</f>
        <v/>
      </c>
      <c r="D159" s="23" t="n"/>
      <c r="E159" s="22">
        <f>IF($D159="","",IF($D159&lt;TIME(10,0,0),"Antes das 10h",IF($D159&lt;TIME(12,0,0),"10h às 12h",IF($D159&lt;TIME(15,0,0),"12h às 15h","Depois das 15h"))))</f>
        <v/>
      </c>
      <c r="F159" s="24" t="n"/>
      <c r="G159" s="24" t="n"/>
      <c r="H159" s="24" t="n"/>
      <c r="I159" s="25" t="n"/>
      <c r="J159" s="25" t="n"/>
      <c r="K159" s="25" t="n"/>
      <c r="L159" s="25" t="n"/>
      <c r="M159" s="26" t="n"/>
      <c r="N159" s="26" t="n"/>
      <c r="O159" s="27">
        <f>IF(OR($M159="",$N159=""),"",$N159/$M159)</f>
        <v/>
      </c>
      <c r="P159" s="28" t="n"/>
      <c r="Q159" s="24" t="n"/>
      <c r="R159" s="24" t="n"/>
      <c r="S159" s="24" t="n"/>
      <c r="T159" s="24" t="n"/>
      <c r="U159" s="24" t="n"/>
      <c r="V159" s="29">
        <f>IF($A159="","",$I$1+SUM($N$4:$N159))</f>
        <v/>
      </c>
      <c r="W159" s="30">
        <f>IF($A159="",0,$V159-MAX($I$1,MAX($V$4:$V159)))</f>
        <v/>
      </c>
    </row>
    <row r="160" ht="15" customHeight="1">
      <c r="A160" s="20" t="n"/>
      <c r="B160" s="21">
        <f>IF($A160="","",$A160-WEEKDAY($A160,3))</f>
        <v/>
      </c>
      <c r="C160" s="22">
        <f>IF($A160="","",CHOOSE(WEEKDAY($A160),"Domingo","Segunda","Terça","Quarta","Quinta","Sexta","Sábado"))</f>
        <v/>
      </c>
      <c r="D160" s="23" t="n"/>
      <c r="E160" s="22">
        <f>IF($D160="","",IF($D160&lt;TIME(10,0,0),"Antes das 10h",IF($D160&lt;TIME(12,0,0),"10h às 12h",IF($D160&lt;TIME(15,0,0),"12h às 15h","Depois das 15h"))))</f>
        <v/>
      </c>
      <c r="F160" s="24" t="n"/>
      <c r="G160" s="24" t="n"/>
      <c r="H160" s="24" t="n"/>
      <c r="I160" s="25" t="n"/>
      <c r="J160" s="25" t="n"/>
      <c r="K160" s="25" t="n"/>
      <c r="L160" s="25" t="n"/>
      <c r="M160" s="26" t="n"/>
      <c r="N160" s="26" t="n"/>
      <c r="O160" s="27">
        <f>IF(OR($M160="",$N160=""),"",$N160/$M160)</f>
        <v/>
      </c>
      <c r="P160" s="28" t="n"/>
      <c r="Q160" s="24" t="n"/>
      <c r="R160" s="24" t="n"/>
      <c r="S160" s="24" t="n"/>
      <c r="T160" s="24" t="n"/>
      <c r="U160" s="24" t="n"/>
      <c r="V160" s="29">
        <f>IF($A160="","",$I$1+SUM($N$4:$N160))</f>
        <v/>
      </c>
      <c r="W160" s="30">
        <f>IF($A160="",0,$V160-MAX($I$1,MAX($V$4:$V160)))</f>
        <v/>
      </c>
    </row>
    <row r="161" ht="15" customHeight="1">
      <c r="A161" s="20" t="n"/>
      <c r="B161" s="21">
        <f>IF($A161="","",$A161-WEEKDAY($A161,3))</f>
        <v/>
      </c>
      <c r="C161" s="22">
        <f>IF($A161="","",CHOOSE(WEEKDAY($A161),"Domingo","Segunda","Terça","Quarta","Quinta","Sexta","Sábado"))</f>
        <v/>
      </c>
      <c r="D161" s="23" t="n"/>
      <c r="E161" s="22">
        <f>IF($D161="","",IF($D161&lt;TIME(10,0,0),"Antes das 10h",IF($D161&lt;TIME(12,0,0),"10h às 12h",IF($D161&lt;TIME(15,0,0),"12h às 15h","Depois das 15h"))))</f>
        <v/>
      </c>
      <c r="F161" s="24" t="n"/>
      <c r="G161" s="24" t="n"/>
      <c r="H161" s="24" t="n"/>
      <c r="I161" s="25" t="n"/>
      <c r="J161" s="25" t="n"/>
      <c r="K161" s="25" t="n"/>
      <c r="L161" s="25" t="n"/>
      <c r="M161" s="26" t="n"/>
      <c r="N161" s="26" t="n"/>
      <c r="O161" s="27">
        <f>IF(OR($M161="",$N161=""),"",$N161/$M161)</f>
        <v/>
      </c>
      <c r="P161" s="28" t="n"/>
      <c r="Q161" s="24" t="n"/>
      <c r="R161" s="24" t="n"/>
      <c r="S161" s="24" t="n"/>
      <c r="T161" s="24" t="n"/>
      <c r="U161" s="24" t="n"/>
      <c r="V161" s="29">
        <f>IF($A161="","",$I$1+SUM($N$4:$N161))</f>
        <v/>
      </c>
      <c r="W161" s="30">
        <f>IF($A161="",0,$V161-MAX($I$1,MAX($V$4:$V161)))</f>
        <v/>
      </c>
    </row>
    <row r="162" ht="15" customHeight="1">
      <c r="A162" s="20" t="n"/>
      <c r="B162" s="21">
        <f>IF($A162="","",$A162-WEEKDAY($A162,3))</f>
        <v/>
      </c>
      <c r="C162" s="22">
        <f>IF($A162="","",CHOOSE(WEEKDAY($A162),"Domingo","Segunda","Terça","Quarta","Quinta","Sexta","Sábado"))</f>
        <v/>
      </c>
      <c r="D162" s="23" t="n"/>
      <c r="E162" s="22">
        <f>IF($D162="","",IF($D162&lt;TIME(10,0,0),"Antes das 10h",IF($D162&lt;TIME(12,0,0),"10h às 12h",IF($D162&lt;TIME(15,0,0),"12h às 15h","Depois das 15h"))))</f>
        <v/>
      </c>
      <c r="F162" s="24" t="n"/>
      <c r="G162" s="24" t="n"/>
      <c r="H162" s="24" t="n"/>
      <c r="I162" s="25" t="n"/>
      <c r="J162" s="25" t="n"/>
      <c r="K162" s="25" t="n"/>
      <c r="L162" s="25" t="n"/>
      <c r="M162" s="26" t="n"/>
      <c r="N162" s="26" t="n"/>
      <c r="O162" s="27">
        <f>IF(OR($M162="",$N162=""),"",$N162/$M162)</f>
        <v/>
      </c>
      <c r="P162" s="28" t="n"/>
      <c r="Q162" s="24" t="n"/>
      <c r="R162" s="24" t="n"/>
      <c r="S162" s="24" t="n"/>
      <c r="T162" s="24" t="n"/>
      <c r="U162" s="24" t="n"/>
      <c r="V162" s="29">
        <f>IF($A162="","",$I$1+SUM($N$4:$N162))</f>
        <v/>
      </c>
      <c r="W162" s="30">
        <f>IF($A162="",0,$V162-MAX($I$1,MAX($V$4:$V162)))</f>
        <v/>
      </c>
    </row>
    <row r="163" ht="15" customHeight="1">
      <c r="A163" s="20" t="n"/>
      <c r="B163" s="21">
        <f>IF($A163="","",$A163-WEEKDAY($A163,3))</f>
        <v/>
      </c>
      <c r="C163" s="22">
        <f>IF($A163="","",CHOOSE(WEEKDAY($A163),"Domingo","Segunda","Terça","Quarta","Quinta","Sexta","Sábado"))</f>
        <v/>
      </c>
      <c r="D163" s="23" t="n"/>
      <c r="E163" s="22">
        <f>IF($D163="","",IF($D163&lt;TIME(10,0,0),"Antes das 10h",IF($D163&lt;TIME(12,0,0),"10h às 12h",IF($D163&lt;TIME(15,0,0),"12h às 15h","Depois das 15h"))))</f>
        <v/>
      </c>
      <c r="F163" s="24" t="n"/>
      <c r="G163" s="24" t="n"/>
      <c r="H163" s="24" t="n"/>
      <c r="I163" s="25" t="n"/>
      <c r="J163" s="25" t="n"/>
      <c r="K163" s="25" t="n"/>
      <c r="L163" s="25" t="n"/>
      <c r="M163" s="26" t="n"/>
      <c r="N163" s="26" t="n"/>
      <c r="O163" s="27">
        <f>IF(OR($M163="",$N163=""),"",$N163/$M163)</f>
        <v/>
      </c>
      <c r="P163" s="28" t="n"/>
      <c r="Q163" s="24" t="n"/>
      <c r="R163" s="24" t="n"/>
      <c r="S163" s="24" t="n"/>
      <c r="T163" s="24" t="n"/>
      <c r="U163" s="24" t="n"/>
      <c r="V163" s="29">
        <f>IF($A163="","",$I$1+SUM($N$4:$N163))</f>
        <v/>
      </c>
      <c r="W163" s="30">
        <f>IF($A163="",0,$V163-MAX($I$1,MAX($V$4:$V163)))</f>
        <v/>
      </c>
    </row>
    <row r="164" ht="15" customHeight="1">
      <c r="A164" s="20" t="n"/>
      <c r="B164" s="21">
        <f>IF($A164="","",$A164-WEEKDAY($A164,3))</f>
        <v/>
      </c>
      <c r="C164" s="22">
        <f>IF($A164="","",CHOOSE(WEEKDAY($A164),"Domingo","Segunda","Terça","Quarta","Quinta","Sexta","Sábado"))</f>
        <v/>
      </c>
      <c r="D164" s="23" t="n"/>
      <c r="E164" s="22">
        <f>IF($D164="","",IF($D164&lt;TIME(10,0,0),"Antes das 10h",IF($D164&lt;TIME(12,0,0),"10h às 12h",IF($D164&lt;TIME(15,0,0),"12h às 15h","Depois das 15h"))))</f>
        <v/>
      </c>
      <c r="F164" s="24" t="n"/>
      <c r="G164" s="24" t="n"/>
      <c r="H164" s="24" t="n"/>
      <c r="I164" s="25" t="n"/>
      <c r="J164" s="25" t="n"/>
      <c r="K164" s="25" t="n"/>
      <c r="L164" s="25" t="n"/>
      <c r="M164" s="26" t="n"/>
      <c r="N164" s="26" t="n"/>
      <c r="O164" s="27">
        <f>IF(OR($M164="",$N164=""),"",$N164/$M164)</f>
        <v/>
      </c>
      <c r="P164" s="28" t="n"/>
      <c r="Q164" s="24" t="n"/>
      <c r="R164" s="24" t="n"/>
      <c r="S164" s="24" t="n"/>
      <c r="T164" s="24" t="n"/>
      <c r="U164" s="24" t="n"/>
      <c r="V164" s="29">
        <f>IF($A164="","",$I$1+SUM($N$4:$N164))</f>
        <v/>
      </c>
      <c r="W164" s="30">
        <f>IF($A164="",0,$V164-MAX($I$1,MAX($V$4:$V164)))</f>
        <v/>
      </c>
    </row>
    <row r="165" ht="15" customHeight="1">
      <c r="A165" s="20" t="n"/>
      <c r="B165" s="21">
        <f>IF($A165="","",$A165-WEEKDAY($A165,3))</f>
        <v/>
      </c>
      <c r="C165" s="22">
        <f>IF($A165="","",CHOOSE(WEEKDAY($A165),"Domingo","Segunda","Terça","Quarta","Quinta","Sexta","Sábado"))</f>
        <v/>
      </c>
      <c r="D165" s="23" t="n"/>
      <c r="E165" s="22">
        <f>IF($D165="","",IF($D165&lt;TIME(10,0,0),"Antes das 10h",IF($D165&lt;TIME(12,0,0),"10h às 12h",IF($D165&lt;TIME(15,0,0),"12h às 15h","Depois das 15h"))))</f>
        <v/>
      </c>
      <c r="F165" s="24" t="n"/>
      <c r="G165" s="24" t="n"/>
      <c r="H165" s="24" t="n"/>
      <c r="I165" s="25" t="n"/>
      <c r="J165" s="25" t="n"/>
      <c r="K165" s="25" t="n"/>
      <c r="L165" s="25" t="n"/>
      <c r="M165" s="26" t="n"/>
      <c r="N165" s="26" t="n"/>
      <c r="O165" s="27">
        <f>IF(OR($M165="",$N165=""),"",$N165/$M165)</f>
        <v/>
      </c>
      <c r="P165" s="28" t="n"/>
      <c r="Q165" s="24" t="n"/>
      <c r="R165" s="24" t="n"/>
      <c r="S165" s="24" t="n"/>
      <c r="T165" s="24" t="n"/>
      <c r="U165" s="24" t="n"/>
      <c r="V165" s="29">
        <f>IF($A165="","",$I$1+SUM($N$4:$N165))</f>
        <v/>
      </c>
      <c r="W165" s="30">
        <f>IF($A165="",0,$V165-MAX($I$1,MAX($V$4:$V165)))</f>
        <v/>
      </c>
    </row>
    <row r="166" ht="15" customHeight="1">
      <c r="A166" s="20" t="n"/>
      <c r="B166" s="21">
        <f>IF($A166="","",$A166-WEEKDAY($A166,3))</f>
        <v/>
      </c>
      <c r="C166" s="22">
        <f>IF($A166="","",CHOOSE(WEEKDAY($A166),"Domingo","Segunda","Terça","Quarta","Quinta","Sexta","Sábado"))</f>
        <v/>
      </c>
      <c r="D166" s="23" t="n"/>
      <c r="E166" s="22">
        <f>IF($D166="","",IF($D166&lt;TIME(10,0,0),"Antes das 10h",IF($D166&lt;TIME(12,0,0),"10h às 12h",IF($D166&lt;TIME(15,0,0),"12h às 15h","Depois das 15h"))))</f>
        <v/>
      </c>
      <c r="F166" s="24" t="n"/>
      <c r="G166" s="24" t="n"/>
      <c r="H166" s="24" t="n"/>
      <c r="I166" s="25" t="n"/>
      <c r="J166" s="25" t="n"/>
      <c r="K166" s="25" t="n"/>
      <c r="L166" s="25" t="n"/>
      <c r="M166" s="26" t="n"/>
      <c r="N166" s="26" t="n"/>
      <c r="O166" s="27">
        <f>IF(OR($M166="",$N166=""),"",$N166/$M166)</f>
        <v/>
      </c>
      <c r="P166" s="28" t="n"/>
      <c r="Q166" s="24" t="n"/>
      <c r="R166" s="24" t="n"/>
      <c r="S166" s="24" t="n"/>
      <c r="T166" s="24" t="n"/>
      <c r="U166" s="24" t="n"/>
      <c r="V166" s="29">
        <f>IF($A166="","",$I$1+SUM($N$4:$N166))</f>
        <v/>
      </c>
      <c r="W166" s="30">
        <f>IF($A166="",0,$V166-MAX($I$1,MAX($V$4:$V166)))</f>
        <v/>
      </c>
    </row>
    <row r="167" ht="15" customHeight="1">
      <c r="A167" s="20" t="n"/>
      <c r="B167" s="21">
        <f>IF($A167="","",$A167-WEEKDAY($A167,3))</f>
        <v/>
      </c>
      <c r="C167" s="22">
        <f>IF($A167="","",CHOOSE(WEEKDAY($A167),"Domingo","Segunda","Terça","Quarta","Quinta","Sexta","Sábado"))</f>
        <v/>
      </c>
      <c r="D167" s="23" t="n"/>
      <c r="E167" s="22">
        <f>IF($D167="","",IF($D167&lt;TIME(10,0,0),"Antes das 10h",IF($D167&lt;TIME(12,0,0),"10h às 12h",IF($D167&lt;TIME(15,0,0),"12h às 15h","Depois das 15h"))))</f>
        <v/>
      </c>
      <c r="F167" s="24" t="n"/>
      <c r="G167" s="24" t="n"/>
      <c r="H167" s="24" t="n"/>
      <c r="I167" s="25" t="n"/>
      <c r="J167" s="25" t="n"/>
      <c r="K167" s="25" t="n"/>
      <c r="L167" s="25" t="n"/>
      <c r="M167" s="26" t="n"/>
      <c r="N167" s="26" t="n"/>
      <c r="O167" s="27">
        <f>IF(OR($M167="",$N167=""),"",$N167/$M167)</f>
        <v/>
      </c>
      <c r="P167" s="28" t="n"/>
      <c r="Q167" s="24" t="n"/>
      <c r="R167" s="24" t="n"/>
      <c r="S167" s="24" t="n"/>
      <c r="T167" s="24" t="n"/>
      <c r="U167" s="24" t="n"/>
      <c r="V167" s="29">
        <f>IF($A167="","",$I$1+SUM($N$4:$N167))</f>
        <v/>
      </c>
      <c r="W167" s="30">
        <f>IF($A167="",0,$V167-MAX($I$1,MAX($V$4:$V167)))</f>
        <v/>
      </c>
    </row>
    <row r="168" ht="15" customHeight="1">
      <c r="A168" s="20" t="n"/>
      <c r="B168" s="21">
        <f>IF($A168="","",$A168-WEEKDAY($A168,3))</f>
        <v/>
      </c>
      <c r="C168" s="22">
        <f>IF($A168="","",CHOOSE(WEEKDAY($A168),"Domingo","Segunda","Terça","Quarta","Quinta","Sexta","Sábado"))</f>
        <v/>
      </c>
      <c r="D168" s="23" t="n"/>
      <c r="E168" s="22">
        <f>IF($D168="","",IF($D168&lt;TIME(10,0,0),"Antes das 10h",IF($D168&lt;TIME(12,0,0),"10h às 12h",IF($D168&lt;TIME(15,0,0),"12h às 15h","Depois das 15h"))))</f>
        <v/>
      </c>
      <c r="F168" s="24" t="n"/>
      <c r="G168" s="24" t="n"/>
      <c r="H168" s="24" t="n"/>
      <c r="I168" s="25" t="n"/>
      <c r="J168" s="25" t="n"/>
      <c r="K168" s="25" t="n"/>
      <c r="L168" s="25" t="n"/>
      <c r="M168" s="26" t="n"/>
      <c r="N168" s="26" t="n"/>
      <c r="O168" s="27">
        <f>IF(OR($M168="",$N168=""),"",$N168/$M168)</f>
        <v/>
      </c>
      <c r="P168" s="28" t="n"/>
      <c r="Q168" s="24" t="n"/>
      <c r="R168" s="24" t="n"/>
      <c r="S168" s="24" t="n"/>
      <c r="T168" s="24" t="n"/>
      <c r="U168" s="24" t="n"/>
      <c r="V168" s="29">
        <f>IF($A168="","",$I$1+SUM($N$4:$N168))</f>
        <v/>
      </c>
      <c r="W168" s="30">
        <f>IF($A168="",0,$V168-MAX($I$1,MAX($V$4:$V168)))</f>
        <v/>
      </c>
    </row>
    <row r="169" ht="15" customHeight="1">
      <c r="A169" s="20" t="n"/>
      <c r="B169" s="21">
        <f>IF($A169="","",$A169-WEEKDAY($A169,3))</f>
        <v/>
      </c>
      <c r="C169" s="22">
        <f>IF($A169="","",CHOOSE(WEEKDAY($A169),"Domingo","Segunda","Terça","Quarta","Quinta","Sexta","Sábado"))</f>
        <v/>
      </c>
      <c r="D169" s="23" t="n"/>
      <c r="E169" s="22">
        <f>IF($D169="","",IF($D169&lt;TIME(10,0,0),"Antes das 10h",IF($D169&lt;TIME(12,0,0),"10h às 12h",IF($D169&lt;TIME(15,0,0),"12h às 15h","Depois das 15h"))))</f>
        <v/>
      </c>
      <c r="F169" s="24" t="n"/>
      <c r="G169" s="24" t="n"/>
      <c r="H169" s="24" t="n"/>
      <c r="I169" s="25" t="n"/>
      <c r="J169" s="25" t="n"/>
      <c r="K169" s="25" t="n"/>
      <c r="L169" s="25" t="n"/>
      <c r="M169" s="26" t="n"/>
      <c r="N169" s="26" t="n"/>
      <c r="O169" s="27">
        <f>IF(OR($M169="",$N169=""),"",$N169/$M169)</f>
        <v/>
      </c>
      <c r="P169" s="28" t="n"/>
      <c r="Q169" s="24" t="n"/>
      <c r="R169" s="24" t="n"/>
      <c r="S169" s="24" t="n"/>
      <c r="T169" s="24" t="n"/>
      <c r="U169" s="24" t="n"/>
      <c r="V169" s="29">
        <f>IF($A169="","",$I$1+SUM($N$4:$N169))</f>
        <v/>
      </c>
      <c r="W169" s="30">
        <f>IF($A169="",0,$V169-MAX($I$1,MAX($V$4:$V169)))</f>
        <v/>
      </c>
    </row>
    <row r="170" ht="15" customHeight="1">
      <c r="A170" s="20" t="n"/>
      <c r="B170" s="21">
        <f>IF($A170="","",$A170-WEEKDAY($A170,3))</f>
        <v/>
      </c>
      <c r="C170" s="22">
        <f>IF($A170="","",CHOOSE(WEEKDAY($A170),"Domingo","Segunda","Terça","Quarta","Quinta","Sexta","Sábado"))</f>
        <v/>
      </c>
      <c r="D170" s="23" t="n"/>
      <c r="E170" s="22">
        <f>IF($D170="","",IF($D170&lt;TIME(10,0,0),"Antes das 10h",IF($D170&lt;TIME(12,0,0),"10h às 12h",IF($D170&lt;TIME(15,0,0),"12h às 15h","Depois das 15h"))))</f>
        <v/>
      </c>
      <c r="F170" s="24" t="n"/>
      <c r="G170" s="24" t="n"/>
      <c r="H170" s="24" t="n"/>
      <c r="I170" s="25" t="n"/>
      <c r="J170" s="25" t="n"/>
      <c r="K170" s="25" t="n"/>
      <c r="L170" s="25" t="n"/>
      <c r="M170" s="26" t="n"/>
      <c r="N170" s="26" t="n"/>
      <c r="O170" s="27">
        <f>IF(OR($M170="",$N170=""),"",$N170/$M170)</f>
        <v/>
      </c>
      <c r="P170" s="28" t="n"/>
      <c r="Q170" s="24" t="n"/>
      <c r="R170" s="24" t="n"/>
      <c r="S170" s="24" t="n"/>
      <c r="T170" s="24" t="n"/>
      <c r="U170" s="24" t="n"/>
      <c r="V170" s="29">
        <f>IF($A170="","",$I$1+SUM($N$4:$N170))</f>
        <v/>
      </c>
      <c r="W170" s="30">
        <f>IF($A170="",0,$V170-MAX($I$1,MAX($V$4:$V170)))</f>
        <v/>
      </c>
    </row>
    <row r="171" ht="15" customHeight="1">
      <c r="A171" s="20" t="n"/>
      <c r="B171" s="21">
        <f>IF($A171="","",$A171-WEEKDAY($A171,3))</f>
        <v/>
      </c>
      <c r="C171" s="22">
        <f>IF($A171="","",CHOOSE(WEEKDAY($A171),"Domingo","Segunda","Terça","Quarta","Quinta","Sexta","Sábado"))</f>
        <v/>
      </c>
      <c r="D171" s="23" t="n"/>
      <c r="E171" s="22">
        <f>IF($D171="","",IF($D171&lt;TIME(10,0,0),"Antes das 10h",IF($D171&lt;TIME(12,0,0),"10h às 12h",IF($D171&lt;TIME(15,0,0),"12h às 15h","Depois das 15h"))))</f>
        <v/>
      </c>
      <c r="F171" s="24" t="n"/>
      <c r="G171" s="24" t="n"/>
      <c r="H171" s="24" t="n"/>
      <c r="I171" s="25" t="n"/>
      <c r="J171" s="25" t="n"/>
      <c r="K171" s="25" t="n"/>
      <c r="L171" s="25" t="n"/>
      <c r="M171" s="26" t="n"/>
      <c r="N171" s="26" t="n"/>
      <c r="O171" s="27">
        <f>IF(OR($M171="",$N171=""),"",$N171/$M171)</f>
        <v/>
      </c>
      <c r="P171" s="28" t="n"/>
      <c r="Q171" s="24" t="n"/>
      <c r="R171" s="24" t="n"/>
      <c r="S171" s="24" t="n"/>
      <c r="T171" s="24" t="n"/>
      <c r="U171" s="24" t="n"/>
      <c r="V171" s="29">
        <f>IF($A171="","",$I$1+SUM($N$4:$N171))</f>
        <v/>
      </c>
      <c r="W171" s="30">
        <f>IF($A171="",0,$V171-MAX($I$1,MAX($V$4:$V171)))</f>
        <v/>
      </c>
    </row>
    <row r="172" ht="15" customHeight="1">
      <c r="A172" s="20" t="n"/>
      <c r="B172" s="21">
        <f>IF($A172="","",$A172-WEEKDAY($A172,3))</f>
        <v/>
      </c>
      <c r="C172" s="22">
        <f>IF($A172="","",CHOOSE(WEEKDAY($A172),"Domingo","Segunda","Terça","Quarta","Quinta","Sexta","Sábado"))</f>
        <v/>
      </c>
      <c r="D172" s="23" t="n"/>
      <c r="E172" s="22">
        <f>IF($D172="","",IF($D172&lt;TIME(10,0,0),"Antes das 10h",IF($D172&lt;TIME(12,0,0),"10h às 12h",IF($D172&lt;TIME(15,0,0),"12h às 15h","Depois das 15h"))))</f>
        <v/>
      </c>
      <c r="F172" s="24" t="n"/>
      <c r="G172" s="24" t="n"/>
      <c r="H172" s="24" t="n"/>
      <c r="I172" s="25" t="n"/>
      <c r="J172" s="25" t="n"/>
      <c r="K172" s="25" t="n"/>
      <c r="L172" s="25" t="n"/>
      <c r="M172" s="26" t="n"/>
      <c r="N172" s="26" t="n"/>
      <c r="O172" s="27">
        <f>IF(OR($M172="",$N172=""),"",$N172/$M172)</f>
        <v/>
      </c>
      <c r="P172" s="28" t="n"/>
      <c r="Q172" s="24" t="n"/>
      <c r="R172" s="24" t="n"/>
      <c r="S172" s="24" t="n"/>
      <c r="T172" s="24" t="n"/>
      <c r="U172" s="24" t="n"/>
      <c r="V172" s="29">
        <f>IF($A172="","",$I$1+SUM($N$4:$N172))</f>
        <v/>
      </c>
      <c r="W172" s="30">
        <f>IF($A172="",0,$V172-MAX($I$1,MAX($V$4:$V172)))</f>
        <v/>
      </c>
    </row>
    <row r="173" ht="15" customHeight="1">
      <c r="A173" s="20" t="n"/>
      <c r="B173" s="21">
        <f>IF($A173="","",$A173-WEEKDAY($A173,3))</f>
        <v/>
      </c>
      <c r="C173" s="22">
        <f>IF($A173="","",CHOOSE(WEEKDAY($A173),"Domingo","Segunda","Terça","Quarta","Quinta","Sexta","Sábado"))</f>
        <v/>
      </c>
      <c r="D173" s="23" t="n"/>
      <c r="E173" s="22">
        <f>IF($D173="","",IF($D173&lt;TIME(10,0,0),"Antes das 10h",IF($D173&lt;TIME(12,0,0),"10h às 12h",IF($D173&lt;TIME(15,0,0),"12h às 15h","Depois das 15h"))))</f>
        <v/>
      </c>
      <c r="F173" s="24" t="n"/>
      <c r="G173" s="24" t="n"/>
      <c r="H173" s="24" t="n"/>
      <c r="I173" s="25" t="n"/>
      <c r="J173" s="25" t="n"/>
      <c r="K173" s="25" t="n"/>
      <c r="L173" s="25" t="n"/>
      <c r="M173" s="26" t="n"/>
      <c r="N173" s="26" t="n"/>
      <c r="O173" s="27">
        <f>IF(OR($M173="",$N173=""),"",$N173/$M173)</f>
        <v/>
      </c>
      <c r="P173" s="28" t="n"/>
      <c r="Q173" s="24" t="n"/>
      <c r="R173" s="24" t="n"/>
      <c r="S173" s="24" t="n"/>
      <c r="T173" s="24" t="n"/>
      <c r="U173" s="24" t="n"/>
      <c r="V173" s="29">
        <f>IF($A173="","",$I$1+SUM($N$4:$N173))</f>
        <v/>
      </c>
      <c r="W173" s="30">
        <f>IF($A173="",0,$V173-MAX($I$1,MAX($V$4:$V173)))</f>
        <v/>
      </c>
    </row>
    <row r="174" ht="15" customHeight="1">
      <c r="A174" s="20" t="n"/>
      <c r="B174" s="21">
        <f>IF($A174="","",$A174-WEEKDAY($A174,3))</f>
        <v/>
      </c>
      <c r="C174" s="22">
        <f>IF($A174="","",CHOOSE(WEEKDAY($A174),"Domingo","Segunda","Terça","Quarta","Quinta","Sexta","Sábado"))</f>
        <v/>
      </c>
      <c r="D174" s="23" t="n"/>
      <c r="E174" s="22">
        <f>IF($D174="","",IF($D174&lt;TIME(10,0,0),"Antes das 10h",IF($D174&lt;TIME(12,0,0),"10h às 12h",IF($D174&lt;TIME(15,0,0),"12h às 15h","Depois das 15h"))))</f>
        <v/>
      </c>
      <c r="F174" s="24" t="n"/>
      <c r="G174" s="24" t="n"/>
      <c r="H174" s="24" t="n"/>
      <c r="I174" s="25" t="n"/>
      <c r="J174" s="25" t="n"/>
      <c r="K174" s="25" t="n"/>
      <c r="L174" s="25" t="n"/>
      <c r="M174" s="26" t="n"/>
      <c r="N174" s="26" t="n"/>
      <c r="O174" s="27">
        <f>IF(OR($M174="",$N174=""),"",$N174/$M174)</f>
        <v/>
      </c>
      <c r="P174" s="28" t="n"/>
      <c r="Q174" s="24" t="n"/>
      <c r="R174" s="24" t="n"/>
      <c r="S174" s="24" t="n"/>
      <c r="T174" s="24" t="n"/>
      <c r="U174" s="24" t="n"/>
      <c r="V174" s="29">
        <f>IF($A174="","",$I$1+SUM($N$4:$N174))</f>
        <v/>
      </c>
      <c r="W174" s="30">
        <f>IF($A174="",0,$V174-MAX($I$1,MAX($V$4:$V174)))</f>
        <v/>
      </c>
    </row>
    <row r="175" ht="15" customHeight="1">
      <c r="A175" s="20" t="n"/>
      <c r="B175" s="21">
        <f>IF($A175="","",$A175-WEEKDAY($A175,3))</f>
        <v/>
      </c>
      <c r="C175" s="22">
        <f>IF($A175="","",CHOOSE(WEEKDAY($A175),"Domingo","Segunda","Terça","Quarta","Quinta","Sexta","Sábado"))</f>
        <v/>
      </c>
      <c r="D175" s="23" t="n"/>
      <c r="E175" s="22">
        <f>IF($D175="","",IF($D175&lt;TIME(10,0,0),"Antes das 10h",IF($D175&lt;TIME(12,0,0),"10h às 12h",IF($D175&lt;TIME(15,0,0),"12h às 15h","Depois das 15h"))))</f>
        <v/>
      </c>
      <c r="F175" s="24" t="n"/>
      <c r="G175" s="24" t="n"/>
      <c r="H175" s="24" t="n"/>
      <c r="I175" s="25" t="n"/>
      <c r="J175" s="25" t="n"/>
      <c r="K175" s="25" t="n"/>
      <c r="L175" s="25" t="n"/>
      <c r="M175" s="26" t="n"/>
      <c r="N175" s="26" t="n"/>
      <c r="O175" s="27">
        <f>IF(OR($M175="",$N175=""),"",$N175/$M175)</f>
        <v/>
      </c>
      <c r="P175" s="28" t="n"/>
      <c r="Q175" s="24" t="n"/>
      <c r="R175" s="24" t="n"/>
      <c r="S175" s="24" t="n"/>
      <c r="T175" s="24" t="n"/>
      <c r="U175" s="24" t="n"/>
      <c r="V175" s="29">
        <f>IF($A175="","",$I$1+SUM($N$4:$N175))</f>
        <v/>
      </c>
      <c r="W175" s="30">
        <f>IF($A175="",0,$V175-MAX($I$1,MAX($V$4:$V175)))</f>
        <v/>
      </c>
    </row>
    <row r="176" ht="15" customHeight="1">
      <c r="A176" s="20" t="n"/>
      <c r="B176" s="21">
        <f>IF($A176="","",$A176-WEEKDAY($A176,3))</f>
        <v/>
      </c>
      <c r="C176" s="22">
        <f>IF($A176="","",CHOOSE(WEEKDAY($A176),"Domingo","Segunda","Terça","Quarta","Quinta","Sexta","Sábado"))</f>
        <v/>
      </c>
      <c r="D176" s="23" t="n"/>
      <c r="E176" s="22">
        <f>IF($D176="","",IF($D176&lt;TIME(10,0,0),"Antes das 10h",IF($D176&lt;TIME(12,0,0),"10h às 12h",IF($D176&lt;TIME(15,0,0),"12h às 15h","Depois das 15h"))))</f>
        <v/>
      </c>
      <c r="F176" s="24" t="n"/>
      <c r="G176" s="24" t="n"/>
      <c r="H176" s="24" t="n"/>
      <c r="I176" s="25" t="n"/>
      <c r="J176" s="25" t="n"/>
      <c r="K176" s="25" t="n"/>
      <c r="L176" s="25" t="n"/>
      <c r="M176" s="26" t="n"/>
      <c r="N176" s="26" t="n"/>
      <c r="O176" s="27">
        <f>IF(OR($M176="",$N176=""),"",$N176/$M176)</f>
        <v/>
      </c>
      <c r="P176" s="28" t="n"/>
      <c r="Q176" s="24" t="n"/>
      <c r="R176" s="24" t="n"/>
      <c r="S176" s="24" t="n"/>
      <c r="T176" s="24" t="n"/>
      <c r="U176" s="24" t="n"/>
      <c r="V176" s="29">
        <f>IF($A176="","",$I$1+SUM($N$4:$N176))</f>
        <v/>
      </c>
      <c r="W176" s="30">
        <f>IF($A176="",0,$V176-MAX($I$1,MAX($V$4:$V176)))</f>
        <v/>
      </c>
    </row>
    <row r="177" ht="15" customHeight="1">
      <c r="A177" s="20" t="n"/>
      <c r="B177" s="21">
        <f>IF($A177="","",$A177-WEEKDAY($A177,3))</f>
        <v/>
      </c>
      <c r="C177" s="22">
        <f>IF($A177="","",CHOOSE(WEEKDAY($A177),"Domingo","Segunda","Terça","Quarta","Quinta","Sexta","Sábado"))</f>
        <v/>
      </c>
      <c r="D177" s="23" t="n"/>
      <c r="E177" s="22">
        <f>IF($D177="","",IF($D177&lt;TIME(10,0,0),"Antes das 10h",IF($D177&lt;TIME(12,0,0),"10h às 12h",IF($D177&lt;TIME(15,0,0),"12h às 15h","Depois das 15h"))))</f>
        <v/>
      </c>
      <c r="F177" s="24" t="n"/>
      <c r="G177" s="24" t="n"/>
      <c r="H177" s="24" t="n"/>
      <c r="I177" s="25" t="n"/>
      <c r="J177" s="25" t="n"/>
      <c r="K177" s="25" t="n"/>
      <c r="L177" s="25" t="n"/>
      <c r="M177" s="26" t="n"/>
      <c r="N177" s="26" t="n"/>
      <c r="O177" s="27">
        <f>IF(OR($M177="",$N177=""),"",$N177/$M177)</f>
        <v/>
      </c>
      <c r="P177" s="28" t="n"/>
      <c r="Q177" s="24" t="n"/>
      <c r="R177" s="24" t="n"/>
      <c r="S177" s="24" t="n"/>
      <c r="T177" s="24" t="n"/>
      <c r="U177" s="24" t="n"/>
      <c r="V177" s="29">
        <f>IF($A177="","",$I$1+SUM($N$4:$N177))</f>
        <v/>
      </c>
      <c r="W177" s="30">
        <f>IF($A177="",0,$V177-MAX($I$1,MAX($V$4:$V177)))</f>
        <v/>
      </c>
    </row>
    <row r="178" ht="15" customHeight="1">
      <c r="A178" s="20" t="n"/>
      <c r="B178" s="21">
        <f>IF($A178="","",$A178-WEEKDAY($A178,3))</f>
        <v/>
      </c>
      <c r="C178" s="22">
        <f>IF($A178="","",CHOOSE(WEEKDAY($A178),"Domingo","Segunda","Terça","Quarta","Quinta","Sexta","Sábado"))</f>
        <v/>
      </c>
      <c r="D178" s="23" t="n"/>
      <c r="E178" s="22">
        <f>IF($D178="","",IF($D178&lt;TIME(10,0,0),"Antes das 10h",IF($D178&lt;TIME(12,0,0),"10h às 12h",IF($D178&lt;TIME(15,0,0),"12h às 15h","Depois das 15h"))))</f>
        <v/>
      </c>
      <c r="F178" s="24" t="n"/>
      <c r="G178" s="24" t="n"/>
      <c r="H178" s="24" t="n"/>
      <c r="I178" s="25" t="n"/>
      <c r="J178" s="25" t="n"/>
      <c r="K178" s="25" t="n"/>
      <c r="L178" s="25" t="n"/>
      <c r="M178" s="26" t="n"/>
      <c r="N178" s="26" t="n"/>
      <c r="O178" s="27">
        <f>IF(OR($M178="",$N178=""),"",$N178/$M178)</f>
        <v/>
      </c>
      <c r="P178" s="28" t="n"/>
      <c r="Q178" s="24" t="n"/>
      <c r="R178" s="24" t="n"/>
      <c r="S178" s="24" t="n"/>
      <c r="T178" s="24" t="n"/>
      <c r="U178" s="24" t="n"/>
      <c r="V178" s="29">
        <f>IF($A178="","",$I$1+SUM($N$4:$N178))</f>
        <v/>
      </c>
      <c r="W178" s="30">
        <f>IF($A178="",0,$V178-MAX($I$1,MAX($V$4:$V178)))</f>
        <v/>
      </c>
    </row>
    <row r="179" ht="15" customHeight="1">
      <c r="A179" s="20" t="n"/>
      <c r="B179" s="21">
        <f>IF($A179="","",$A179-WEEKDAY($A179,3))</f>
        <v/>
      </c>
      <c r="C179" s="22">
        <f>IF($A179="","",CHOOSE(WEEKDAY($A179),"Domingo","Segunda","Terça","Quarta","Quinta","Sexta","Sábado"))</f>
        <v/>
      </c>
      <c r="D179" s="23" t="n"/>
      <c r="E179" s="22">
        <f>IF($D179="","",IF($D179&lt;TIME(10,0,0),"Antes das 10h",IF($D179&lt;TIME(12,0,0),"10h às 12h",IF($D179&lt;TIME(15,0,0),"12h às 15h","Depois das 15h"))))</f>
        <v/>
      </c>
      <c r="F179" s="24" t="n"/>
      <c r="G179" s="24" t="n"/>
      <c r="H179" s="24" t="n"/>
      <c r="I179" s="25" t="n"/>
      <c r="J179" s="25" t="n"/>
      <c r="K179" s="25" t="n"/>
      <c r="L179" s="25" t="n"/>
      <c r="M179" s="26" t="n"/>
      <c r="N179" s="26" t="n"/>
      <c r="O179" s="27">
        <f>IF(OR($M179="",$N179=""),"",$N179/$M179)</f>
        <v/>
      </c>
      <c r="P179" s="28" t="n"/>
      <c r="Q179" s="24" t="n"/>
      <c r="R179" s="24" t="n"/>
      <c r="S179" s="24" t="n"/>
      <c r="T179" s="24" t="n"/>
      <c r="U179" s="24" t="n"/>
      <c r="V179" s="29">
        <f>IF($A179="","",$I$1+SUM($N$4:$N179))</f>
        <v/>
      </c>
      <c r="W179" s="30">
        <f>IF($A179="",0,$V179-MAX($I$1,MAX($V$4:$V179)))</f>
        <v/>
      </c>
    </row>
    <row r="180" ht="15" customHeight="1">
      <c r="A180" s="20" t="n"/>
      <c r="B180" s="21">
        <f>IF($A180="","",$A180-WEEKDAY($A180,3))</f>
        <v/>
      </c>
      <c r="C180" s="22">
        <f>IF($A180="","",CHOOSE(WEEKDAY($A180),"Domingo","Segunda","Terça","Quarta","Quinta","Sexta","Sábado"))</f>
        <v/>
      </c>
      <c r="D180" s="23" t="n"/>
      <c r="E180" s="22">
        <f>IF($D180="","",IF($D180&lt;TIME(10,0,0),"Antes das 10h",IF($D180&lt;TIME(12,0,0),"10h às 12h",IF($D180&lt;TIME(15,0,0),"12h às 15h","Depois das 15h"))))</f>
        <v/>
      </c>
      <c r="F180" s="24" t="n"/>
      <c r="G180" s="24" t="n"/>
      <c r="H180" s="24" t="n"/>
      <c r="I180" s="25" t="n"/>
      <c r="J180" s="25" t="n"/>
      <c r="K180" s="25" t="n"/>
      <c r="L180" s="25" t="n"/>
      <c r="M180" s="26" t="n"/>
      <c r="N180" s="26" t="n"/>
      <c r="O180" s="27">
        <f>IF(OR($M180="",$N180=""),"",$N180/$M180)</f>
        <v/>
      </c>
      <c r="P180" s="28" t="n"/>
      <c r="Q180" s="24" t="n"/>
      <c r="R180" s="24" t="n"/>
      <c r="S180" s="24" t="n"/>
      <c r="T180" s="24" t="n"/>
      <c r="U180" s="24" t="n"/>
      <c r="V180" s="29">
        <f>IF($A180="","",$I$1+SUM($N$4:$N180))</f>
        <v/>
      </c>
      <c r="W180" s="30">
        <f>IF($A180="",0,$V180-MAX($I$1,MAX($V$4:$V180)))</f>
        <v/>
      </c>
    </row>
    <row r="181" ht="15" customHeight="1">
      <c r="A181" s="20" t="n"/>
      <c r="B181" s="21">
        <f>IF($A181="","",$A181-WEEKDAY($A181,3))</f>
        <v/>
      </c>
      <c r="C181" s="22">
        <f>IF($A181="","",CHOOSE(WEEKDAY($A181),"Domingo","Segunda","Terça","Quarta","Quinta","Sexta","Sábado"))</f>
        <v/>
      </c>
      <c r="D181" s="23" t="n"/>
      <c r="E181" s="22">
        <f>IF($D181="","",IF($D181&lt;TIME(10,0,0),"Antes das 10h",IF($D181&lt;TIME(12,0,0),"10h às 12h",IF($D181&lt;TIME(15,0,0),"12h às 15h","Depois das 15h"))))</f>
        <v/>
      </c>
      <c r="F181" s="24" t="n"/>
      <c r="G181" s="24" t="n"/>
      <c r="H181" s="24" t="n"/>
      <c r="I181" s="25" t="n"/>
      <c r="J181" s="25" t="n"/>
      <c r="K181" s="25" t="n"/>
      <c r="L181" s="25" t="n"/>
      <c r="M181" s="26" t="n"/>
      <c r="N181" s="26" t="n"/>
      <c r="O181" s="27">
        <f>IF(OR($M181="",$N181=""),"",$N181/$M181)</f>
        <v/>
      </c>
      <c r="P181" s="28" t="n"/>
      <c r="Q181" s="24" t="n"/>
      <c r="R181" s="24" t="n"/>
      <c r="S181" s="24" t="n"/>
      <c r="T181" s="24" t="n"/>
      <c r="U181" s="24" t="n"/>
      <c r="V181" s="29">
        <f>IF($A181="","",$I$1+SUM($N$4:$N181))</f>
        <v/>
      </c>
      <c r="W181" s="30">
        <f>IF($A181="",0,$V181-MAX($I$1,MAX($V$4:$V181)))</f>
        <v/>
      </c>
    </row>
    <row r="182" ht="15" customHeight="1">
      <c r="A182" s="20" t="n"/>
      <c r="B182" s="21">
        <f>IF($A182="","",$A182-WEEKDAY($A182,3))</f>
        <v/>
      </c>
      <c r="C182" s="22">
        <f>IF($A182="","",CHOOSE(WEEKDAY($A182),"Domingo","Segunda","Terça","Quarta","Quinta","Sexta","Sábado"))</f>
        <v/>
      </c>
      <c r="D182" s="23" t="n"/>
      <c r="E182" s="22">
        <f>IF($D182="","",IF($D182&lt;TIME(10,0,0),"Antes das 10h",IF($D182&lt;TIME(12,0,0),"10h às 12h",IF($D182&lt;TIME(15,0,0),"12h às 15h","Depois das 15h"))))</f>
        <v/>
      </c>
      <c r="F182" s="24" t="n"/>
      <c r="G182" s="24" t="n"/>
      <c r="H182" s="24" t="n"/>
      <c r="I182" s="25" t="n"/>
      <c r="J182" s="25" t="n"/>
      <c r="K182" s="25" t="n"/>
      <c r="L182" s="25" t="n"/>
      <c r="M182" s="26" t="n"/>
      <c r="N182" s="26" t="n"/>
      <c r="O182" s="27">
        <f>IF(OR($M182="",$N182=""),"",$N182/$M182)</f>
        <v/>
      </c>
      <c r="P182" s="28" t="n"/>
      <c r="Q182" s="24" t="n"/>
      <c r="R182" s="24" t="n"/>
      <c r="S182" s="24" t="n"/>
      <c r="T182" s="24" t="n"/>
      <c r="U182" s="24" t="n"/>
      <c r="V182" s="29">
        <f>IF($A182="","",$I$1+SUM($N$4:$N182))</f>
        <v/>
      </c>
      <c r="W182" s="30">
        <f>IF($A182="",0,$V182-MAX($I$1,MAX($V$4:$V182)))</f>
        <v/>
      </c>
    </row>
    <row r="183" ht="15" customHeight="1">
      <c r="A183" s="20" t="n"/>
      <c r="B183" s="21">
        <f>IF($A183="","",$A183-WEEKDAY($A183,3))</f>
        <v/>
      </c>
      <c r="C183" s="22">
        <f>IF($A183="","",CHOOSE(WEEKDAY($A183),"Domingo","Segunda","Terça","Quarta","Quinta","Sexta","Sábado"))</f>
        <v/>
      </c>
      <c r="D183" s="23" t="n"/>
      <c r="E183" s="22">
        <f>IF($D183="","",IF($D183&lt;TIME(10,0,0),"Antes das 10h",IF($D183&lt;TIME(12,0,0),"10h às 12h",IF($D183&lt;TIME(15,0,0),"12h às 15h","Depois das 15h"))))</f>
        <v/>
      </c>
      <c r="F183" s="24" t="n"/>
      <c r="G183" s="24" t="n"/>
      <c r="H183" s="24" t="n"/>
      <c r="I183" s="25" t="n"/>
      <c r="J183" s="25" t="n"/>
      <c r="K183" s="25" t="n"/>
      <c r="L183" s="25" t="n"/>
      <c r="M183" s="26" t="n"/>
      <c r="N183" s="26" t="n"/>
      <c r="O183" s="27">
        <f>IF(OR($M183="",$N183=""),"",$N183/$M183)</f>
        <v/>
      </c>
      <c r="P183" s="28" t="n"/>
      <c r="Q183" s="24" t="n"/>
      <c r="R183" s="24" t="n"/>
      <c r="S183" s="24" t="n"/>
      <c r="T183" s="24" t="n"/>
      <c r="U183" s="24" t="n"/>
      <c r="V183" s="29">
        <f>IF($A183="","",$I$1+SUM($N$4:$N183))</f>
        <v/>
      </c>
      <c r="W183" s="30">
        <f>IF($A183="",0,$V183-MAX($I$1,MAX($V$4:$V183)))</f>
        <v/>
      </c>
    </row>
    <row r="184" ht="15" customHeight="1">
      <c r="A184" s="20" t="n"/>
      <c r="B184" s="21">
        <f>IF($A184="","",$A184-WEEKDAY($A184,3))</f>
        <v/>
      </c>
      <c r="C184" s="22">
        <f>IF($A184="","",CHOOSE(WEEKDAY($A184),"Domingo","Segunda","Terça","Quarta","Quinta","Sexta","Sábado"))</f>
        <v/>
      </c>
      <c r="D184" s="23" t="n"/>
      <c r="E184" s="22">
        <f>IF($D184="","",IF($D184&lt;TIME(10,0,0),"Antes das 10h",IF($D184&lt;TIME(12,0,0),"10h às 12h",IF($D184&lt;TIME(15,0,0),"12h às 15h","Depois das 15h"))))</f>
        <v/>
      </c>
      <c r="F184" s="24" t="n"/>
      <c r="G184" s="24" t="n"/>
      <c r="H184" s="24" t="n"/>
      <c r="I184" s="25" t="n"/>
      <c r="J184" s="25" t="n"/>
      <c r="K184" s="25" t="n"/>
      <c r="L184" s="25" t="n"/>
      <c r="M184" s="26" t="n"/>
      <c r="N184" s="26" t="n"/>
      <c r="O184" s="27">
        <f>IF(OR($M184="",$N184=""),"",$N184/$M184)</f>
        <v/>
      </c>
      <c r="P184" s="28" t="n"/>
      <c r="Q184" s="24" t="n"/>
      <c r="R184" s="24" t="n"/>
      <c r="S184" s="24" t="n"/>
      <c r="T184" s="24" t="n"/>
      <c r="U184" s="24" t="n"/>
      <c r="V184" s="29">
        <f>IF($A184="","",$I$1+SUM($N$4:$N184))</f>
        <v/>
      </c>
      <c r="W184" s="30">
        <f>IF($A184="",0,$V184-MAX($I$1,MAX($V$4:$V184)))</f>
        <v/>
      </c>
    </row>
    <row r="185" ht="15" customHeight="1">
      <c r="A185" s="20" t="n"/>
      <c r="B185" s="21">
        <f>IF($A185="","",$A185-WEEKDAY($A185,3))</f>
        <v/>
      </c>
      <c r="C185" s="22">
        <f>IF($A185="","",CHOOSE(WEEKDAY($A185),"Domingo","Segunda","Terça","Quarta","Quinta","Sexta","Sábado"))</f>
        <v/>
      </c>
      <c r="D185" s="23" t="n"/>
      <c r="E185" s="22">
        <f>IF($D185="","",IF($D185&lt;TIME(10,0,0),"Antes das 10h",IF($D185&lt;TIME(12,0,0),"10h às 12h",IF($D185&lt;TIME(15,0,0),"12h às 15h","Depois das 15h"))))</f>
        <v/>
      </c>
      <c r="F185" s="24" t="n"/>
      <c r="G185" s="24" t="n"/>
      <c r="H185" s="24" t="n"/>
      <c r="I185" s="25" t="n"/>
      <c r="J185" s="25" t="n"/>
      <c r="K185" s="25" t="n"/>
      <c r="L185" s="25" t="n"/>
      <c r="M185" s="26" t="n"/>
      <c r="N185" s="26" t="n"/>
      <c r="O185" s="27">
        <f>IF(OR($M185="",$N185=""),"",$N185/$M185)</f>
        <v/>
      </c>
      <c r="P185" s="28" t="n"/>
      <c r="Q185" s="24" t="n"/>
      <c r="R185" s="24" t="n"/>
      <c r="S185" s="24" t="n"/>
      <c r="T185" s="24" t="n"/>
      <c r="U185" s="24" t="n"/>
      <c r="V185" s="29">
        <f>IF($A185="","",$I$1+SUM($N$4:$N185))</f>
        <v/>
      </c>
      <c r="W185" s="30">
        <f>IF($A185="",0,$V185-MAX($I$1,MAX($V$4:$V185)))</f>
        <v/>
      </c>
    </row>
    <row r="186" ht="15" customHeight="1">
      <c r="A186" s="20" t="n"/>
      <c r="B186" s="21">
        <f>IF($A186="","",$A186-WEEKDAY($A186,3))</f>
        <v/>
      </c>
      <c r="C186" s="22">
        <f>IF($A186="","",CHOOSE(WEEKDAY($A186),"Domingo","Segunda","Terça","Quarta","Quinta","Sexta","Sábado"))</f>
        <v/>
      </c>
      <c r="D186" s="23" t="n"/>
      <c r="E186" s="22">
        <f>IF($D186="","",IF($D186&lt;TIME(10,0,0),"Antes das 10h",IF($D186&lt;TIME(12,0,0),"10h às 12h",IF($D186&lt;TIME(15,0,0),"12h às 15h","Depois das 15h"))))</f>
        <v/>
      </c>
      <c r="F186" s="24" t="n"/>
      <c r="G186" s="24" t="n"/>
      <c r="H186" s="24" t="n"/>
      <c r="I186" s="25" t="n"/>
      <c r="J186" s="25" t="n"/>
      <c r="K186" s="25" t="n"/>
      <c r="L186" s="25" t="n"/>
      <c r="M186" s="26" t="n"/>
      <c r="N186" s="26" t="n"/>
      <c r="O186" s="27">
        <f>IF(OR($M186="",$N186=""),"",$N186/$M186)</f>
        <v/>
      </c>
      <c r="P186" s="28" t="n"/>
      <c r="Q186" s="24" t="n"/>
      <c r="R186" s="24" t="n"/>
      <c r="S186" s="24" t="n"/>
      <c r="T186" s="24" t="n"/>
      <c r="U186" s="24" t="n"/>
      <c r="V186" s="29">
        <f>IF($A186="","",$I$1+SUM($N$4:$N186))</f>
        <v/>
      </c>
      <c r="W186" s="30">
        <f>IF($A186="",0,$V186-MAX($I$1,MAX($V$4:$V186)))</f>
        <v/>
      </c>
    </row>
    <row r="187" ht="15" customHeight="1">
      <c r="A187" s="20" t="n"/>
      <c r="B187" s="21">
        <f>IF($A187="","",$A187-WEEKDAY($A187,3))</f>
        <v/>
      </c>
      <c r="C187" s="22">
        <f>IF($A187="","",CHOOSE(WEEKDAY($A187),"Domingo","Segunda","Terça","Quarta","Quinta","Sexta","Sábado"))</f>
        <v/>
      </c>
      <c r="D187" s="23" t="n"/>
      <c r="E187" s="22">
        <f>IF($D187="","",IF($D187&lt;TIME(10,0,0),"Antes das 10h",IF($D187&lt;TIME(12,0,0),"10h às 12h",IF($D187&lt;TIME(15,0,0),"12h às 15h","Depois das 15h"))))</f>
        <v/>
      </c>
      <c r="F187" s="24" t="n"/>
      <c r="G187" s="24" t="n"/>
      <c r="H187" s="24" t="n"/>
      <c r="I187" s="25" t="n"/>
      <c r="J187" s="25" t="n"/>
      <c r="K187" s="25" t="n"/>
      <c r="L187" s="25" t="n"/>
      <c r="M187" s="26" t="n"/>
      <c r="N187" s="26" t="n"/>
      <c r="O187" s="27">
        <f>IF(OR($M187="",$N187=""),"",$N187/$M187)</f>
        <v/>
      </c>
      <c r="P187" s="28" t="n"/>
      <c r="Q187" s="24" t="n"/>
      <c r="R187" s="24" t="n"/>
      <c r="S187" s="24" t="n"/>
      <c r="T187" s="24" t="n"/>
      <c r="U187" s="24" t="n"/>
      <c r="V187" s="29">
        <f>IF($A187="","",$I$1+SUM($N$4:$N187))</f>
        <v/>
      </c>
      <c r="W187" s="30">
        <f>IF($A187="",0,$V187-MAX($I$1,MAX($V$4:$V187)))</f>
        <v/>
      </c>
    </row>
    <row r="188" ht="15" customHeight="1">
      <c r="A188" s="20" t="n"/>
      <c r="B188" s="21">
        <f>IF($A188="","",$A188-WEEKDAY($A188,3))</f>
        <v/>
      </c>
      <c r="C188" s="22">
        <f>IF($A188="","",CHOOSE(WEEKDAY($A188),"Domingo","Segunda","Terça","Quarta","Quinta","Sexta","Sábado"))</f>
        <v/>
      </c>
      <c r="D188" s="23" t="n"/>
      <c r="E188" s="22">
        <f>IF($D188="","",IF($D188&lt;TIME(10,0,0),"Antes das 10h",IF($D188&lt;TIME(12,0,0),"10h às 12h",IF($D188&lt;TIME(15,0,0),"12h às 15h","Depois das 15h"))))</f>
        <v/>
      </c>
      <c r="F188" s="24" t="n"/>
      <c r="G188" s="24" t="n"/>
      <c r="H188" s="24" t="n"/>
      <c r="I188" s="25" t="n"/>
      <c r="J188" s="25" t="n"/>
      <c r="K188" s="25" t="n"/>
      <c r="L188" s="25" t="n"/>
      <c r="M188" s="26" t="n"/>
      <c r="N188" s="26" t="n"/>
      <c r="O188" s="27">
        <f>IF(OR($M188="",$N188=""),"",$N188/$M188)</f>
        <v/>
      </c>
      <c r="P188" s="28" t="n"/>
      <c r="Q188" s="24" t="n"/>
      <c r="R188" s="24" t="n"/>
      <c r="S188" s="24" t="n"/>
      <c r="T188" s="24" t="n"/>
      <c r="U188" s="24" t="n"/>
      <c r="V188" s="29">
        <f>IF($A188="","",$I$1+SUM($N$4:$N188))</f>
        <v/>
      </c>
      <c r="W188" s="30">
        <f>IF($A188="",0,$V188-MAX($I$1,MAX($V$4:$V188)))</f>
        <v/>
      </c>
    </row>
    <row r="189" ht="15" customHeight="1">
      <c r="A189" s="20" t="n"/>
      <c r="B189" s="21">
        <f>IF($A189="","",$A189-WEEKDAY($A189,3))</f>
        <v/>
      </c>
      <c r="C189" s="22">
        <f>IF($A189="","",CHOOSE(WEEKDAY($A189),"Domingo","Segunda","Terça","Quarta","Quinta","Sexta","Sábado"))</f>
        <v/>
      </c>
      <c r="D189" s="23" t="n"/>
      <c r="E189" s="22">
        <f>IF($D189="","",IF($D189&lt;TIME(10,0,0),"Antes das 10h",IF($D189&lt;TIME(12,0,0),"10h às 12h",IF($D189&lt;TIME(15,0,0),"12h às 15h","Depois das 15h"))))</f>
        <v/>
      </c>
      <c r="F189" s="24" t="n"/>
      <c r="G189" s="24" t="n"/>
      <c r="H189" s="24" t="n"/>
      <c r="I189" s="25" t="n"/>
      <c r="J189" s="25" t="n"/>
      <c r="K189" s="25" t="n"/>
      <c r="L189" s="25" t="n"/>
      <c r="M189" s="26" t="n"/>
      <c r="N189" s="26" t="n"/>
      <c r="O189" s="27">
        <f>IF(OR($M189="",$N189=""),"",$N189/$M189)</f>
        <v/>
      </c>
      <c r="P189" s="28" t="n"/>
      <c r="Q189" s="24" t="n"/>
      <c r="R189" s="24" t="n"/>
      <c r="S189" s="24" t="n"/>
      <c r="T189" s="24" t="n"/>
      <c r="U189" s="24" t="n"/>
      <c r="V189" s="29">
        <f>IF($A189="","",$I$1+SUM($N$4:$N189))</f>
        <v/>
      </c>
      <c r="W189" s="30">
        <f>IF($A189="",0,$V189-MAX($I$1,MAX($V$4:$V189)))</f>
        <v/>
      </c>
    </row>
    <row r="190" ht="15" customHeight="1">
      <c r="A190" s="20" t="n"/>
      <c r="B190" s="21">
        <f>IF($A190="","",$A190-WEEKDAY($A190,3))</f>
        <v/>
      </c>
      <c r="C190" s="22">
        <f>IF($A190="","",CHOOSE(WEEKDAY($A190),"Domingo","Segunda","Terça","Quarta","Quinta","Sexta","Sábado"))</f>
        <v/>
      </c>
      <c r="D190" s="23" t="n"/>
      <c r="E190" s="22">
        <f>IF($D190="","",IF($D190&lt;TIME(10,0,0),"Antes das 10h",IF($D190&lt;TIME(12,0,0),"10h às 12h",IF($D190&lt;TIME(15,0,0),"12h às 15h","Depois das 15h"))))</f>
        <v/>
      </c>
      <c r="F190" s="24" t="n"/>
      <c r="G190" s="24" t="n"/>
      <c r="H190" s="24" t="n"/>
      <c r="I190" s="25" t="n"/>
      <c r="J190" s="25" t="n"/>
      <c r="K190" s="25" t="n"/>
      <c r="L190" s="25" t="n"/>
      <c r="M190" s="26" t="n"/>
      <c r="N190" s="26" t="n"/>
      <c r="O190" s="27">
        <f>IF(OR($M190="",$N190=""),"",$N190/$M190)</f>
        <v/>
      </c>
      <c r="P190" s="28" t="n"/>
      <c r="Q190" s="24" t="n"/>
      <c r="R190" s="24" t="n"/>
      <c r="S190" s="24" t="n"/>
      <c r="T190" s="24" t="n"/>
      <c r="U190" s="24" t="n"/>
      <c r="V190" s="29">
        <f>IF($A190="","",$I$1+SUM($N$4:$N190))</f>
        <v/>
      </c>
      <c r="W190" s="30">
        <f>IF($A190="",0,$V190-MAX($I$1,MAX($V$4:$V190)))</f>
        <v/>
      </c>
    </row>
    <row r="191" ht="15" customHeight="1">
      <c r="A191" s="20" t="n"/>
      <c r="B191" s="21">
        <f>IF($A191="","",$A191-WEEKDAY($A191,3))</f>
        <v/>
      </c>
      <c r="C191" s="22">
        <f>IF($A191="","",CHOOSE(WEEKDAY($A191),"Domingo","Segunda","Terça","Quarta","Quinta","Sexta","Sábado"))</f>
        <v/>
      </c>
      <c r="D191" s="23" t="n"/>
      <c r="E191" s="22">
        <f>IF($D191="","",IF($D191&lt;TIME(10,0,0),"Antes das 10h",IF($D191&lt;TIME(12,0,0),"10h às 12h",IF($D191&lt;TIME(15,0,0),"12h às 15h","Depois das 15h"))))</f>
        <v/>
      </c>
      <c r="F191" s="24" t="n"/>
      <c r="G191" s="24" t="n"/>
      <c r="H191" s="24" t="n"/>
      <c r="I191" s="25" t="n"/>
      <c r="J191" s="25" t="n"/>
      <c r="K191" s="25" t="n"/>
      <c r="L191" s="25" t="n"/>
      <c r="M191" s="26" t="n"/>
      <c r="N191" s="26" t="n"/>
      <c r="O191" s="27">
        <f>IF(OR($M191="",$N191=""),"",$N191/$M191)</f>
        <v/>
      </c>
      <c r="P191" s="28" t="n"/>
      <c r="Q191" s="24" t="n"/>
      <c r="R191" s="24" t="n"/>
      <c r="S191" s="24" t="n"/>
      <c r="T191" s="24" t="n"/>
      <c r="U191" s="24" t="n"/>
      <c r="V191" s="29">
        <f>IF($A191="","",$I$1+SUM($N$4:$N191))</f>
        <v/>
      </c>
      <c r="W191" s="30">
        <f>IF($A191="",0,$V191-MAX($I$1,MAX($V$4:$V191)))</f>
        <v/>
      </c>
    </row>
    <row r="192" ht="15" customHeight="1">
      <c r="A192" s="20" t="n"/>
      <c r="B192" s="21">
        <f>IF($A192="","",$A192-WEEKDAY($A192,3))</f>
        <v/>
      </c>
      <c r="C192" s="22">
        <f>IF($A192="","",CHOOSE(WEEKDAY($A192),"Domingo","Segunda","Terça","Quarta","Quinta","Sexta","Sábado"))</f>
        <v/>
      </c>
      <c r="D192" s="23" t="n"/>
      <c r="E192" s="22">
        <f>IF($D192="","",IF($D192&lt;TIME(10,0,0),"Antes das 10h",IF($D192&lt;TIME(12,0,0),"10h às 12h",IF($D192&lt;TIME(15,0,0),"12h às 15h","Depois das 15h"))))</f>
        <v/>
      </c>
      <c r="F192" s="24" t="n"/>
      <c r="G192" s="24" t="n"/>
      <c r="H192" s="24" t="n"/>
      <c r="I192" s="25" t="n"/>
      <c r="J192" s="25" t="n"/>
      <c r="K192" s="25" t="n"/>
      <c r="L192" s="25" t="n"/>
      <c r="M192" s="26" t="n"/>
      <c r="N192" s="26" t="n"/>
      <c r="O192" s="27">
        <f>IF(OR($M192="",$N192=""),"",$N192/$M192)</f>
        <v/>
      </c>
      <c r="P192" s="28" t="n"/>
      <c r="Q192" s="24" t="n"/>
      <c r="R192" s="24" t="n"/>
      <c r="S192" s="24" t="n"/>
      <c r="T192" s="24" t="n"/>
      <c r="U192" s="24" t="n"/>
      <c r="V192" s="29">
        <f>IF($A192="","",$I$1+SUM($N$4:$N192))</f>
        <v/>
      </c>
      <c r="W192" s="30">
        <f>IF($A192="",0,$V192-MAX($I$1,MAX($V$4:$V192)))</f>
        <v/>
      </c>
    </row>
    <row r="193" ht="15" customHeight="1">
      <c r="A193" s="20" t="n"/>
      <c r="B193" s="21">
        <f>IF($A193="","",$A193-WEEKDAY($A193,3))</f>
        <v/>
      </c>
      <c r="C193" s="22">
        <f>IF($A193="","",CHOOSE(WEEKDAY($A193),"Domingo","Segunda","Terça","Quarta","Quinta","Sexta","Sábado"))</f>
        <v/>
      </c>
      <c r="D193" s="23" t="n"/>
      <c r="E193" s="22">
        <f>IF($D193="","",IF($D193&lt;TIME(10,0,0),"Antes das 10h",IF($D193&lt;TIME(12,0,0),"10h às 12h",IF($D193&lt;TIME(15,0,0),"12h às 15h","Depois das 15h"))))</f>
        <v/>
      </c>
      <c r="F193" s="24" t="n"/>
      <c r="G193" s="24" t="n"/>
      <c r="H193" s="24" t="n"/>
      <c r="I193" s="25" t="n"/>
      <c r="J193" s="25" t="n"/>
      <c r="K193" s="25" t="n"/>
      <c r="L193" s="25" t="n"/>
      <c r="M193" s="26" t="n"/>
      <c r="N193" s="26" t="n"/>
      <c r="O193" s="27">
        <f>IF(OR($M193="",$N193=""),"",$N193/$M193)</f>
        <v/>
      </c>
      <c r="P193" s="28" t="n"/>
      <c r="Q193" s="24" t="n"/>
      <c r="R193" s="24" t="n"/>
      <c r="S193" s="24" t="n"/>
      <c r="T193" s="24" t="n"/>
      <c r="U193" s="24" t="n"/>
      <c r="V193" s="29">
        <f>IF($A193="","",$I$1+SUM($N$4:$N193))</f>
        <v/>
      </c>
      <c r="W193" s="30">
        <f>IF($A193="",0,$V193-MAX($I$1,MAX($V$4:$V193)))</f>
        <v/>
      </c>
    </row>
    <row r="194" ht="15" customHeight="1">
      <c r="A194" s="20" t="n"/>
      <c r="B194" s="21">
        <f>IF($A194="","",$A194-WEEKDAY($A194,3))</f>
        <v/>
      </c>
      <c r="C194" s="22">
        <f>IF($A194="","",CHOOSE(WEEKDAY($A194),"Domingo","Segunda","Terça","Quarta","Quinta","Sexta","Sábado"))</f>
        <v/>
      </c>
      <c r="D194" s="23" t="n"/>
      <c r="E194" s="22">
        <f>IF($D194="","",IF($D194&lt;TIME(10,0,0),"Antes das 10h",IF($D194&lt;TIME(12,0,0),"10h às 12h",IF($D194&lt;TIME(15,0,0),"12h às 15h","Depois das 15h"))))</f>
        <v/>
      </c>
      <c r="F194" s="24" t="n"/>
      <c r="G194" s="24" t="n"/>
      <c r="H194" s="24" t="n"/>
      <c r="I194" s="25" t="n"/>
      <c r="J194" s="25" t="n"/>
      <c r="K194" s="25" t="n"/>
      <c r="L194" s="25" t="n"/>
      <c r="M194" s="26" t="n"/>
      <c r="N194" s="26" t="n"/>
      <c r="O194" s="27">
        <f>IF(OR($M194="",$N194=""),"",$N194/$M194)</f>
        <v/>
      </c>
      <c r="P194" s="28" t="n"/>
      <c r="Q194" s="24" t="n"/>
      <c r="R194" s="24" t="n"/>
      <c r="S194" s="24" t="n"/>
      <c r="T194" s="24" t="n"/>
      <c r="U194" s="24" t="n"/>
      <c r="V194" s="29">
        <f>IF($A194="","",$I$1+SUM($N$4:$N194))</f>
        <v/>
      </c>
      <c r="W194" s="30">
        <f>IF($A194="",0,$V194-MAX($I$1,MAX($V$4:$V194)))</f>
        <v/>
      </c>
    </row>
    <row r="195" ht="15" customHeight="1">
      <c r="A195" s="20" t="n"/>
      <c r="B195" s="21">
        <f>IF($A195="","",$A195-WEEKDAY($A195,3))</f>
        <v/>
      </c>
      <c r="C195" s="22">
        <f>IF($A195="","",CHOOSE(WEEKDAY($A195),"Domingo","Segunda","Terça","Quarta","Quinta","Sexta","Sábado"))</f>
        <v/>
      </c>
      <c r="D195" s="23" t="n"/>
      <c r="E195" s="22">
        <f>IF($D195="","",IF($D195&lt;TIME(10,0,0),"Antes das 10h",IF($D195&lt;TIME(12,0,0),"10h às 12h",IF($D195&lt;TIME(15,0,0),"12h às 15h","Depois das 15h"))))</f>
        <v/>
      </c>
      <c r="F195" s="24" t="n"/>
      <c r="G195" s="24" t="n"/>
      <c r="H195" s="24" t="n"/>
      <c r="I195" s="25" t="n"/>
      <c r="J195" s="25" t="n"/>
      <c r="K195" s="25" t="n"/>
      <c r="L195" s="25" t="n"/>
      <c r="M195" s="26" t="n"/>
      <c r="N195" s="26" t="n"/>
      <c r="O195" s="27">
        <f>IF(OR($M195="",$N195=""),"",$N195/$M195)</f>
        <v/>
      </c>
      <c r="P195" s="28" t="n"/>
      <c r="Q195" s="24" t="n"/>
      <c r="R195" s="24" t="n"/>
      <c r="S195" s="24" t="n"/>
      <c r="T195" s="24" t="n"/>
      <c r="U195" s="24" t="n"/>
      <c r="V195" s="29">
        <f>IF($A195="","",$I$1+SUM($N$4:$N195))</f>
        <v/>
      </c>
      <c r="W195" s="30">
        <f>IF($A195="",0,$V195-MAX($I$1,MAX($V$4:$V195)))</f>
        <v/>
      </c>
    </row>
    <row r="196" ht="15" customHeight="1">
      <c r="A196" s="20" t="n"/>
      <c r="B196" s="21">
        <f>IF($A196="","",$A196-WEEKDAY($A196,3))</f>
        <v/>
      </c>
      <c r="C196" s="22">
        <f>IF($A196="","",CHOOSE(WEEKDAY($A196),"Domingo","Segunda","Terça","Quarta","Quinta","Sexta","Sábado"))</f>
        <v/>
      </c>
      <c r="D196" s="23" t="n"/>
      <c r="E196" s="22">
        <f>IF($D196="","",IF($D196&lt;TIME(10,0,0),"Antes das 10h",IF($D196&lt;TIME(12,0,0),"10h às 12h",IF($D196&lt;TIME(15,0,0),"12h às 15h","Depois das 15h"))))</f>
        <v/>
      </c>
      <c r="F196" s="24" t="n"/>
      <c r="G196" s="24" t="n"/>
      <c r="H196" s="24" t="n"/>
      <c r="I196" s="25" t="n"/>
      <c r="J196" s="25" t="n"/>
      <c r="K196" s="25" t="n"/>
      <c r="L196" s="25" t="n"/>
      <c r="M196" s="26" t="n"/>
      <c r="N196" s="26" t="n"/>
      <c r="O196" s="27">
        <f>IF(OR($M196="",$N196=""),"",$N196/$M196)</f>
        <v/>
      </c>
      <c r="P196" s="28" t="n"/>
      <c r="Q196" s="24" t="n"/>
      <c r="R196" s="24" t="n"/>
      <c r="S196" s="24" t="n"/>
      <c r="T196" s="24" t="n"/>
      <c r="U196" s="24" t="n"/>
      <c r="V196" s="29">
        <f>IF($A196="","",$I$1+SUM($N$4:$N196))</f>
        <v/>
      </c>
      <c r="W196" s="30">
        <f>IF($A196="",0,$V196-MAX($I$1,MAX($V$4:$V196)))</f>
        <v/>
      </c>
    </row>
    <row r="197" ht="15" customHeight="1">
      <c r="A197" s="20" t="n"/>
      <c r="B197" s="21">
        <f>IF($A197="","",$A197-WEEKDAY($A197,3))</f>
        <v/>
      </c>
      <c r="C197" s="22">
        <f>IF($A197="","",CHOOSE(WEEKDAY($A197),"Domingo","Segunda","Terça","Quarta","Quinta","Sexta","Sábado"))</f>
        <v/>
      </c>
      <c r="D197" s="23" t="n"/>
      <c r="E197" s="22">
        <f>IF($D197="","",IF($D197&lt;TIME(10,0,0),"Antes das 10h",IF($D197&lt;TIME(12,0,0),"10h às 12h",IF($D197&lt;TIME(15,0,0),"12h às 15h","Depois das 15h"))))</f>
        <v/>
      </c>
      <c r="F197" s="24" t="n"/>
      <c r="G197" s="24" t="n"/>
      <c r="H197" s="24" t="n"/>
      <c r="I197" s="25" t="n"/>
      <c r="J197" s="25" t="n"/>
      <c r="K197" s="25" t="n"/>
      <c r="L197" s="25" t="n"/>
      <c r="M197" s="26" t="n"/>
      <c r="N197" s="26" t="n"/>
      <c r="O197" s="27">
        <f>IF(OR($M197="",$N197=""),"",$N197/$M197)</f>
        <v/>
      </c>
      <c r="P197" s="28" t="n"/>
      <c r="Q197" s="24" t="n"/>
      <c r="R197" s="24" t="n"/>
      <c r="S197" s="24" t="n"/>
      <c r="T197" s="24" t="n"/>
      <c r="U197" s="24" t="n"/>
      <c r="V197" s="29">
        <f>IF($A197="","",$I$1+SUM($N$4:$N197))</f>
        <v/>
      </c>
      <c r="W197" s="30">
        <f>IF($A197="",0,$V197-MAX($I$1,MAX($V$4:$V197)))</f>
        <v/>
      </c>
    </row>
    <row r="198" ht="15" customHeight="1">
      <c r="A198" s="20" t="n"/>
      <c r="B198" s="21">
        <f>IF($A198="","",$A198-WEEKDAY($A198,3))</f>
        <v/>
      </c>
      <c r="C198" s="22">
        <f>IF($A198="","",CHOOSE(WEEKDAY($A198),"Domingo","Segunda","Terça","Quarta","Quinta","Sexta","Sábado"))</f>
        <v/>
      </c>
      <c r="D198" s="23" t="n"/>
      <c r="E198" s="22">
        <f>IF($D198="","",IF($D198&lt;TIME(10,0,0),"Antes das 10h",IF($D198&lt;TIME(12,0,0),"10h às 12h",IF($D198&lt;TIME(15,0,0),"12h às 15h","Depois das 15h"))))</f>
        <v/>
      </c>
      <c r="F198" s="24" t="n"/>
      <c r="G198" s="24" t="n"/>
      <c r="H198" s="24" t="n"/>
      <c r="I198" s="25" t="n"/>
      <c r="J198" s="25" t="n"/>
      <c r="K198" s="25" t="n"/>
      <c r="L198" s="25" t="n"/>
      <c r="M198" s="26" t="n"/>
      <c r="N198" s="26" t="n"/>
      <c r="O198" s="27">
        <f>IF(OR($M198="",$N198=""),"",$N198/$M198)</f>
        <v/>
      </c>
      <c r="P198" s="28" t="n"/>
      <c r="Q198" s="24" t="n"/>
      <c r="R198" s="24" t="n"/>
      <c r="S198" s="24" t="n"/>
      <c r="T198" s="24" t="n"/>
      <c r="U198" s="24" t="n"/>
      <c r="V198" s="29">
        <f>IF($A198="","",$I$1+SUM($N$4:$N198))</f>
        <v/>
      </c>
      <c r="W198" s="30">
        <f>IF($A198="",0,$V198-MAX($I$1,MAX($V$4:$V198)))</f>
        <v/>
      </c>
    </row>
    <row r="199" ht="15" customHeight="1">
      <c r="A199" s="20" t="n"/>
      <c r="B199" s="21">
        <f>IF($A199="","",$A199-WEEKDAY($A199,3))</f>
        <v/>
      </c>
      <c r="C199" s="22">
        <f>IF($A199="","",CHOOSE(WEEKDAY($A199),"Domingo","Segunda","Terça","Quarta","Quinta","Sexta","Sábado"))</f>
        <v/>
      </c>
      <c r="D199" s="23" t="n"/>
      <c r="E199" s="22">
        <f>IF($D199="","",IF($D199&lt;TIME(10,0,0),"Antes das 10h",IF($D199&lt;TIME(12,0,0),"10h às 12h",IF($D199&lt;TIME(15,0,0),"12h às 15h","Depois das 15h"))))</f>
        <v/>
      </c>
      <c r="F199" s="24" t="n"/>
      <c r="G199" s="24" t="n"/>
      <c r="H199" s="24" t="n"/>
      <c r="I199" s="25" t="n"/>
      <c r="J199" s="25" t="n"/>
      <c r="K199" s="25" t="n"/>
      <c r="L199" s="25" t="n"/>
      <c r="M199" s="26" t="n"/>
      <c r="N199" s="26" t="n"/>
      <c r="O199" s="27">
        <f>IF(OR($M199="",$N199=""),"",$N199/$M199)</f>
        <v/>
      </c>
      <c r="P199" s="28" t="n"/>
      <c r="Q199" s="24" t="n"/>
      <c r="R199" s="24" t="n"/>
      <c r="S199" s="24" t="n"/>
      <c r="T199" s="24" t="n"/>
      <c r="U199" s="24" t="n"/>
      <c r="V199" s="29">
        <f>IF($A199="","",$I$1+SUM($N$4:$N199))</f>
        <v/>
      </c>
      <c r="W199" s="30">
        <f>IF($A199="",0,$V199-MAX($I$1,MAX($V$4:$V199)))</f>
        <v/>
      </c>
    </row>
    <row r="200" ht="15" customHeight="1">
      <c r="A200" s="20" t="n"/>
      <c r="B200" s="21">
        <f>IF($A200="","",$A200-WEEKDAY($A200,3))</f>
        <v/>
      </c>
      <c r="C200" s="22">
        <f>IF($A200="","",CHOOSE(WEEKDAY($A200),"Domingo","Segunda","Terça","Quarta","Quinta","Sexta","Sábado"))</f>
        <v/>
      </c>
      <c r="D200" s="23" t="n"/>
      <c r="E200" s="22">
        <f>IF($D200="","",IF($D200&lt;TIME(10,0,0),"Antes das 10h",IF($D200&lt;TIME(12,0,0),"10h às 12h",IF($D200&lt;TIME(15,0,0),"12h às 15h","Depois das 15h"))))</f>
        <v/>
      </c>
      <c r="F200" s="24" t="n"/>
      <c r="G200" s="24" t="n"/>
      <c r="H200" s="24" t="n"/>
      <c r="I200" s="25" t="n"/>
      <c r="J200" s="25" t="n"/>
      <c r="K200" s="25" t="n"/>
      <c r="L200" s="25" t="n"/>
      <c r="M200" s="26" t="n"/>
      <c r="N200" s="26" t="n"/>
      <c r="O200" s="27">
        <f>IF(OR($M200="",$N200=""),"",$N200/$M200)</f>
        <v/>
      </c>
      <c r="P200" s="28" t="n"/>
      <c r="Q200" s="24" t="n"/>
      <c r="R200" s="24" t="n"/>
      <c r="S200" s="24" t="n"/>
      <c r="T200" s="24" t="n"/>
      <c r="U200" s="24" t="n"/>
      <c r="V200" s="29">
        <f>IF($A200="","",$I$1+SUM($N$4:$N200))</f>
        <v/>
      </c>
      <c r="W200" s="30">
        <f>IF($A200="",0,$V200-MAX($I$1,MAX($V$4:$V200)))</f>
        <v/>
      </c>
    </row>
    <row r="201" ht="15" customHeight="1">
      <c r="A201" s="20" t="n"/>
      <c r="B201" s="21">
        <f>IF($A201="","",$A201-WEEKDAY($A201,3))</f>
        <v/>
      </c>
      <c r="C201" s="22">
        <f>IF($A201="","",CHOOSE(WEEKDAY($A201),"Domingo","Segunda","Terça","Quarta","Quinta","Sexta","Sábado"))</f>
        <v/>
      </c>
      <c r="D201" s="23" t="n"/>
      <c r="E201" s="22">
        <f>IF($D201="","",IF($D201&lt;TIME(10,0,0),"Antes das 10h",IF($D201&lt;TIME(12,0,0),"10h às 12h",IF($D201&lt;TIME(15,0,0),"12h às 15h","Depois das 15h"))))</f>
        <v/>
      </c>
      <c r="F201" s="24" t="n"/>
      <c r="G201" s="24" t="n"/>
      <c r="H201" s="24" t="n"/>
      <c r="I201" s="25" t="n"/>
      <c r="J201" s="25" t="n"/>
      <c r="K201" s="25" t="n"/>
      <c r="L201" s="25" t="n"/>
      <c r="M201" s="26" t="n"/>
      <c r="N201" s="26" t="n"/>
      <c r="O201" s="27">
        <f>IF(OR($M201="",$N201=""),"",$N201/$M201)</f>
        <v/>
      </c>
      <c r="P201" s="28" t="n"/>
      <c r="Q201" s="24" t="n"/>
      <c r="R201" s="24" t="n"/>
      <c r="S201" s="24" t="n"/>
      <c r="T201" s="24" t="n"/>
      <c r="U201" s="24" t="n"/>
      <c r="V201" s="29">
        <f>IF($A201="","",$I$1+SUM($N$4:$N201))</f>
        <v/>
      </c>
      <c r="W201" s="30">
        <f>IF($A201="",0,$V201-MAX($I$1,MAX($V$4:$V201)))</f>
        <v/>
      </c>
    </row>
    <row r="202" ht="15" customHeight="1">
      <c r="A202" s="20" t="n"/>
      <c r="B202" s="21">
        <f>IF($A202="","",$A202-WEEKDAY($A202,3))</f>
        <v/>
      </c>
      <c r="C202" s="22">
        <f>IF($A202="","",CHOOSE(WEEKDAY($A202),"Domingo","Segunda","Terça","Quarta","Quinta","Sexta","Sábado"))</f>
        <v/>
      </c>
      <c r="D202" s="23" t="n"/>
      <c r="E202" s="22">
        <f>IF($D202="","",IF($D202&lt;TIME(10,0,0),"Antes das 10h",IF($D202&lt;TIME(12,0,0),"10h às 12h",IF($D202&lt;TIME(15,0,0),"12h às 15h","Depois das 15h"))))</f>
        <v/>
      </c>
      <c r="F202" s="24" t="n"/>
      <c r="G202" s="24" t="n"/>
      <c r="H202" s="24" t="n"/>
      <c r="I202" s="25" t="n"/>
      <c r="J202" s="25" t="n"/>
      <c r="K202" s="25" t="n"/>
      <c r="L202" s="25" t="n"/>
      <c r="M202" s="26" t="n"/>
      <c r="N202" s="26" t="n"/>
      <c r="O202" s="27">
        <f>IF(OR($M202="",$N202=""),"",$N202/$M202)</f>
        <v/>
      </c>
      <c r="P202" s="28" t="n"/>
      <c r="Q202" s="24" t="n"/>
      <c r="R202" s="24" t="n"/>
      <c r="S202" s="24" t="n"/>
      <c r="T202" s="24" t="n"/>
      <c r="U202" s="24" t="n"/>
      <c r="V202" s="29">
        <f>IF($A202="","",$I$1+SUM($N$4:$N202))</f>
        <v/>
      </c>
      <c r="W202" s="30">
        <f>IF($A202="",0,$V202-MAX($I$1,MAX($V$4:$V202)))</f>
        <v/>
      </c>
    </row>
    <row r="203" ht="15" customHeight="1">
      <c r="A203" s="20" t="n"/>
      <c r="B203" s="21">
        <f>IF($A203="","",$A203-WEEKDAY($A203,3))</f>
        <v/>
      </c>
      <c r="C203" s="22">
        <f>IF($A203="","",CHOOSE(WEEKDAY($A203),"Domingo","Segunda","Terça","Quarta","Quinta","Sexta","Sábado"))</f>
        <v/>
      </c>
      <c r="D203" s="23" t="n"/>
      <c r="E203" s="22">
        <f>IF($D203="","",IF($D203&lt;TIME(10,0,0),"Antes das 10h",IF($D203&lt;TIME(12,0,0),"10h às 12h",IF($D203&lt;TIME(15,0,0),"12h às 15h","Depois das 15h"))))</f>
        <v/>
      </c>
      <c r="F203" s="24" t="n"/>
      <c r="G203" s="24" t="n"/>
      <c r="H203" s="24" t="n"/>
      <c r="I203" s="25" t="n"/>
      <c r="J203" s="25" t="n"/>
      <c r="K203" s="25" t="n"/>
      <c r="L203" s="25" t="n"/>
      <c r="M203" s="26" t="n"/>
      <c r="N203" s="26" t="n"/>
      <c r="O203" s="27">
        <f>IF(OR($M203="",$N203=""),"",$N203/$M203)</f>
        <v/>
      </c>
      <c r="P203" s="28" t="n"/>
      <c r="Q203" s="24" t="n"/>
      <c r="R203" s="24" t="n"/>
      <c r="S203" s="24" t="n"/>
      <c r="T203" s="24" t="n"/>
      <c r="U203" s="24" t="n"/>
      <c r="V203" s="29">
        <f>IF($A203="","",$I$1+SUM($N$4:$N203))</f>
        <v/>
      </c>
      <c r="W203" s="30">
        <f>IF($A203="",0,$V203-MAX($I$1,MAX($V$4:$V203)))</f>
        <v/>
      </c>
    </row>
    <row r="204" ht="15" customHeight="1">
      <c r="A204" s="20" t="n"/>
      <c r="B204" s="21">
        <f>IF($A204="","",$A204-WEEKDAY($A204,3))</f>
        <v/>
      </c>
      <c r="C204" s="22">
        <f>IF($A204="","",CHOOSE(WEEKDAY($A204),"Domingo","Segunda","Terça","Quarta","Quinta","Sexta","Sábado"))</f>
        <v/>
      </c>
      <c r="D204" s="23" t="n"/>
      <c r="E204" s="22">
        <f>IF($D204="","",IF($D204&lt;TIME(10,0,0),"Antes das 10h",IF($D204&lt;TIME(12,0,0),"10h às 12h",IF($D204&lt;TIME(15,0,0),"12h às 15h","Depois das 15h"))))</f>
        <v/>
      </c>
      <c r="F204" s="24" t="n"/>
      <c r="G204" s="24" t="n"/>
      <c r="H204" s="24" t="n"/>
      <c r="I204" s="25" t="n"/>
      <c r="J204" s="25" t="n"/>
      <c r="K204" s="25" t="n"/>
      <c r="L204" s="25" t="n"/>
      <c r="M204" s="26" t="n"/>
      <c r="N204" s="26" t="n"/>
      <c r="O204" s="27">
        <f>IF(OR($M204="",$N204=""),"",$N204/$M204)</f>
        <v/>
      </c>
      <c r="P204" s="28" t="n"/>
      <c r="Q204" s="24" t="n"/>
      <c r="R204" s="24" t="n"/>
      <c r="S204" s="24" t="n"/>
      <c r="T204" s="24" t="n"/>
      <c r="U204" s="24" t="n"/>
      <c r="V204" s="29">
        <f>IF($A204="","",$I$1+SUM($N$4:$N204))</f>
        <v/>
      </c>
      <c r="W204" s="30">
        <f>IF($A204="",0,$V204-MAX($I$1,MAX($V$4:$V204)))</f>
        <v/>
      </c>
    </row>
    <row r="205" ht="15" customHeight="1">
      <c r="A205" s="20" t="n"/>
      <c r="B205" s="21">
        <f>IF($A205="","",$A205-WEEKDAY($A205,3))</f>
        <v/>
      </c>
      <c r="C205" s="22">
        <f>IF($A205="","",CHOOSE(WEEKDAY($A205),"Domingo","Segunda","Terça","Quarta","Quinta","Sexta","Sábado"))</f>
        <v/>
      </c>
      <c r="D205" s="23" t="n"/>
      <c r="E205" s="22">
        <f>IF($D205="","",IF($D205&lt;TIME(10,0,0),"Antes das 10h",IF($D205&lt;TIME(12,0,0),"10h às 12h",IF($D205&lt;TIME(15,0,0),"12h às 15h","Depois das 15h"))))</f>
        <v/>
      </c>
      <c r="F205" s="24" t="n"/>
      <c r="G205" s="24" t="n"/>
      <c r="H205" s="24" t="n"/>
      <c r="I205" s="25" t="n"/>
      <c r="J205" s="25" t="n"/>
      <c r="K205" s="25" t="n"/>
      <c r="L205" s="25" t="n"/>
      <c r="M205" s="26" t="n"/>
      <c r="N205" s="26" t="n"/>
      <c r="O205" s="27">
        <f>IF(OR($M205="",$N205=""),"",$N205/$M205)</f>
        <v/>
      </c>
      <c r="P205" s="28" t="n"/>
      <c r="Q205" s="24" t="n"/>
      <c r="R205" s="24" t="n"/>
      <c r="S205" s="24" t="n"/>
      <c r="T205" s="24" t="n"/>
      <c r="U205" s="24" t="n"/>
      <c r="V205" s="29">
        <f>IF($A205="","",$I$1+SUM($N$4:$N205))</f>
        <v/>
      </c>
      <c r="W205" s="30">
        <f>IF($A205="",0,$V205-MAX($I$1,MAX($V$4:$V205)))</f>
        <v/>
      </c>
    </row>
    <row r="206" ht="15" customHeight="1">
      <c r="A206" s="20" t="n"/>
      <c r="B206" s="21">
        <f>IF($A206="","",$A206-WEEKDAY($A206,3))</f>
        <v/>
      </c>
      <c r="C206" s="22">
        <f>IF($A206="","",CHOOSE(WEEKDAY($A206),"Domingo","Segunda","Terça","Quarta","Quinta","Sexta","Sábado"))</f>
        <v/>
      </c>
      <c r="D206" s="23" t="n"/>
      <c r="E206" s="22">
        <f>IF($D206="","",IF($D206&lt;TIME(10,0,0),"Antes das 10h",IF($D206&lt;TIME(12,0,0),"10h às 12h",IF($D206&lt;TIME(15,0,0),"12h às 15h","Depois das 15h"))))</f>
        <v/>
      </c>
      <c r="F206" s="24" t="n"/>
      <c r="G206" s="24" t="n"/>
      <c r="H206" s="24" t="n"/>
      <c r="I206" s="25" t="n"/>
      <c r="J206" s="25" t="n"/>
      <c r="K206" s="25" t="n"/>
      <c r="L206" s="25" t="n"/>
      <c r="M206" s="26" t="n"/>
      <c r="N206" s="26" t="n"/>
      <c r="O206" s="27">
        <f>IF(OR($M206="",$N206=""),"",$N206/$M206)</f>
        <v/>
      </c>
      <c r="P206" s="28" t="n"/>
      <c r="Q206" s="24" t="n"/>
      <c r="R206" s="24" t="n"/>
      <c r="S206" s="24" t="n"/>
      <c r="T206" s="24" t="n"/>
      <c r="U206" s="24" t="n"/>
      <c r="V206" s="29">
        <f>IF($A206="","",$I$1+SUM($N$4:$N206))</f>
        <v/>
      </c>
      <c r="W206" s="30">
        <f>IF($A206="",0,$V206-MAX($I$1,MAX($V$4:$V206)))</f>
        <v/>
      </c>
    </row>
    <row r="207" ht="15" customHeight="1">
      <c r="A207" s="20" t="n"/>
      <c r="B207" s="21">
        <f>IF($A207="","",$A207-WEEKDAY($A207,3))</f>
        <v/>
      </c>
      <c r="C207" s="22">
        <f>IF($A207="","",CHOOSE(WEEKDAY($A207),"Domingo","Segunda","Terça","Quarta","Quinta","Sexta","Sábado"))</f>
        <v/>
      </c>
      <c r="D207" s="23" t="n"/>
      <c r="E207" s="22">
        <f>IF($D207="","",IF($D207&lt;TIME(10,0,0),"Antes das 10h",IF($D207&lt;TIME(12,0,0),"10h às 12h",IF($D207&lt;TIME(15,0,0),"12h às 15h","Depois das 15h"))))</f>
        <v/>
      </c>
      <c r="F207" s="24" t="n"/>
      <c r="G207" s="24" t="n"/>
      <c r="H207" s="24" t="n"/>
      <c r="I207" s="25" t="n"/>
      <c r="J207" s="25" t="n"/>
      <c r="K207" s="25" t="n"/>
      <c r="L207" s="25" t="n"/>
      <c r="M207" s="26" t="n"/>
      <c r="N207" s="26" t="n"/>
      <c r="O207" s="27">
        <f>IF(OR($M207="",$N207=""),"",$N207/$M207)</f>
        <v/>
      </c>
      <c r="P207" s="28" t="n"/>
      <c r="Q207" s="24" t="n"/>
      <c r="R207" s="24" t="n"/>
      <c r="S207" s="24" t="n"/>
      <c r="T207" s="24" t="n"/>
      <c r="U207" s="24" t="n"/>
      <c r="V207" s="29">
        <f>IF($A207="","",$I$1+SUM($N$4:$N207))</f>
        <v/>
      </c>
      <c r="W207" s="30">
        <f>IF($A207="",0,$V207-MAX($I$1,MAX($V$4:$V207)))</f>
        <v/>
      </c>
    </row>
    <row r="208" ht="15" customHeight="1">
      <c r="A208" s="20" t="n"/>
      <c r="B208" s="21">
        <f>IF($A208="","",$A208-WEEKDAY($A208,3))</f>
        <v/>
      </c>
      <c r="C208" s="22">
        <f>IF($A208="","",CHOOSE(WEEKDAY($A208),"Domingo","Segunda","Terça","Quarta","Quinta","Sexta","Sábado"))</f>
        <v/>
      </c>
      <c r="D208" s="23" t="n"/>
      <c r="E208" s="22">
        <f>IF($D208="","",IF($D208&lt;TIME(10,0,0),"Antes das 10h",IF($D208&lt;TIME(12,0,0),"10h às 12h",IF($D208&lt;TIME(15,0,0),"12h às 15h","Depois das 15h"))))</f>
        <v/>
      </c>
      <c r="F208" s="24" t="n"/>
      <c r="G208" s="24" t="n"/>
      <c r="H208" s="24" t="n"/>
      <c r="I208" s="25" t="n"/>
      <c r="J208" s="25" t="n"/>
      <c r="K208" s="25" t="n"/>
      <c r="L208" s="25" t="n"/>
      <c r="M208" s="26" t="n"/>
      <c r="N208" s="26" t="n"/>
      <c r="O208" s="27">
        <f>IF(OR($M208="",$N208=""),"",$N208/$M208)</f>
        <v/>
      </c>
      <c r="P208" s="28" t="n"/>
      <c r="Q208" s="24" t="n"/>
      <c r="R208" s="24" t="n"/>
      <c r="S208" s="24" t="n"/>
      <c r="T208" s="24" t="n"/>
      <c r="U208" s="24" t="n"/>
      <c r="V208" s="29">
        <f>IF($A208="","",$I$1+SUM($N$4:$N208))</f>
        <v/>
      </c>
      <c r="W208" s="30">
        <f>IF($A208="",0,$V208-MAX($I$1,MAX($V$4:$V208)))</f>
        <v/>
      </c>
    </row>
    <row r="209" ht="15" customHeight="1">
      <c r="A209" s="20" t="n"/>
      <c r="B209" s="21">
        <f>IF($A209="","",$A209-WEEKDAY($A209,3))</f>
        <v/>
      </c>
      <c r="C209" s="22">
        <f>IF($A209="","",CHOOSE(WEEKDAY($A209),"Domingo","Segunda","Terça","Quarta","Quinta","Sexta","Sábado"))</f>
        <v/>
      </c>
      <c r="D209" s="23" t="n"/>
      <c r="E209" s="22">
        <f>IF($D209="","",IF($D209&lt;TIME(10,0,0),"Antes das 10h",IF($D209&lt;TIME(12,0,0),"10h às 12h",IF($D209&lt;TIME(15,0,0),"12h às 15h","Depois das 15h"))))</f>
        <v/>
      </c>
      <c r="F209" s="24" t="n"/>
      <c r="G209" s="24" t="n"/>
      <c r="H209" s="24" t="n"/>
      <c r="I209" s="25" t="n"/>
      <c r="J209" s="25" t="n"/>
      <c r="K209" s="25" t="n"/>
      <c r="L209" s="25" t="n"/>
      <c r="M209" s="26" t="n"/>
      <c r="N209" s="26" t="n"/>
      <c r="O209" s="27">
        <f>IF(OR($M209="",$N209=""),"",$N209/$M209)</f>
        <v/>
      </c>
      <c r="P209" s="28" t="n"/>
      <c r="Q209" s="24" t="n"/>
      <c r="R209" s="24" t="n"/>
      <c r="S209" s="24" t="n"/>
      <c r="T209" s="24" t="n"/>
      <c r="U209" s="24" t="n"/>
      <c r="V209" s="29">
        <f>IF($A209="","",$I$1+SUM($N$4:$N209))</f>
        <v/>
      </c>
      <c r="W209" s="30">
        <f>IF($A209="",0,$V209-MAX($I$1,MAX($V$4:$V209)))</f>
        <v/>
      </c>
    </row>
    <row r="210" ht="15" customHeight="1">
      <c r="A210" s="20" t="n"/>
      <c r="B210" s="21">
        <f>IF($A210="","",$A210-WEEKDAY($A210,3))</f>
        <v/>
      </c>
      <c r="C210" s="22">
        <f>IF($A210="","",CHOOSE(WEEKDAY($A210),"Domingo","Segunda","Terça","Quarta","Quinta","Sexta","Sábado"))</f>
        <v/>
      </c>
      <c r="D210" s="23" t="n"/>
      <c r="E210" s="22">
        <f>IF($D210="","",IF($D210&lt;TIME(10,0,0),"Antes das 10h",IF($D210&lt;TIME(12,0,0),"10h às 12h",IF($D210&lt;TIME(15,0,0),"12h às 15h","Depois das 15h"))))</f>
        <v/>
      </c>
      <c r="F210" s="24" t="n"/>
      <c r="G210" s="24" t="n"/>
      <c r="H210" s="24" t="n"/>
      <c r="I210" s="25" t="n"/>
      <c r="J210" s="25" t="n"/>
      <c r="K210" s="25" t="n"/>
      <c r="L210" s="25" t="n"/>
      <c r="M210" s="26" t="n"/>
      <c r="N210" s="26" t="n"/>
      <c r="O210" s="27">
        <f>IF(OR($M210="",$N210=""),"",$N210/$M210)</f>
        <v/>
      </c>
      <c r="P210" s="28" t="n"/>
      <c r="Q210" s="24" t="n"/>
      <c r="R210" s="24" t="n"/>
      <c r="S210" s="24" t="n"/>
      <c r="T210" s="24" t="n"/>
      <c r="U210" s="24" t="n"/>
      <c r="V210" s="29">
        <f>IF($A210="","",$I$1+SUM($N$4:$N210))</f>
        <v/>
      </c>
      <c r="W210" s="30">
        <f>IF($A210="",0,$V210-MAX($I$1,MAX($V$4:$V210)))</f>
        <v/>
      </c>
    </row>
    <row r="211" ht="15" customHeight="1">
      <c r="A211" s="20" t="n"/>
      <c r="B211" s="21">
        <f>IF($A211="","",$A211-WEEKDAY($A211,3))</f>
        <v/>
      </c>
      <c r="C211" s="22">
        <f>IF($A211="","",CHOOSE(WEEKDAY($A211),"Domingo","Segunda","Terça","Quarta","Quinta","Sexta","Sábado"))</f>
        <v/>
      </c>
      <c r="D211" s="23" t="n"/>
      <c r="E211" s="22">
        <f>IF($D211="","",IF($D211&lt;TIME(10,0,0),"Antes das 10h",IF($D211&lt;TIME(12,0,0),"10h às 12h",IF($D211&lt;TIME(15,0,0),"12h às 15h","Depois das 15h"))))</f>
        <v/>
      </c>
      <c r="F211" s="24" t="n"/>
      <c r="G211" s="24" t="n"/>
      <c r="H211" s="24" t="n"/>
      <c r="I211" s="25" t="n"/>
      <c r="J211" s="25" t="n"/>
      <c r="K211" s="25" t="n"/>
      <c r="L211" s="25" t="n"/>
      <c r="M211" s="26" t="n"/>
      <c r="N211" s="26" t="n"/>
      <c r="O211" s="27">
        <f>IF(OR($M211="",$N211=""),"",$N211/$M211)</f>
        <v/>
      </c>
      <c r="P211" s="28" t="n"/>
      <c r="Q211" s="24" t="n"/>
      <c r="R211" s="24" t="n"/>
      <c r="S211" s="24" t="n"/>
      <c r="T211" s="24" t="n"/>
      <c r="U211" s="24" t="n"/>
      <c r="V211" s="29">
        <f>IF($A211="","",$I$1+SUM($N$4:$N211))</f>
        <v/>
      </c>
      <c r="W211" s="30">
        <f>IF($A211="",0,$V211-MAX($I$1,MAX($V$4:$V211)))</f>
        <v/>
      </c>
    </row>
    <row r="212" ht="15" customHeight="1">
      <c r="A212" s="20" t="n"/>
      <c r="B212" s="21">
        <f>IF($A212="","",$A212-WEEKDAY($A212,3))</f>
        <v/>
      </c>
      <c r="C212" s="22">
        <f>IF($A212="","",CHOOSE(WEEKDAY($A212),"Domingo","Segunda","Terça","Quarta","Quinta","Sexta","Sábado"))</f>
        <v/>
      </c>
      <c r="D212" s="23" t="n"/>
      <c r="E212" s="22">
        <f>IF($D212="","",IF($D212&lt;TIME(10,0,0),"Antes das 10h",IF($D212&lt;TIME(12,0,0),"10h às 12h",IF($D212&lt;TIME(15,0,0),"12h às 15h","Depois das 15h"))))</f>
        <v/>
      </c>
      <c r="F212" s="24" t="n"/>
      <c r="G212" s="24" t="n"/>
      <c r="H212" s="24" t="n"/>
      <c r="I212" s="25" t="n"/>
      <c r="J212" s="25" t="n"/>
      <c r="K212" s="25" t="n"/>
      <c r="L212" s="25" t="n"/>
      <c r="M212" s="26" t="n"/>
      <c r="N212" s="26" t="n"/>
      <c r="O212" s="27">
        <f>IF(OR($M212="",$N212=""),"",$N212/$M212)</f>
        <v/>
      </c>
      <c r="P212" s="28" t="n"/>
      <c r="Q212" s="24" t="n"/>
      <c r="R212" s="24" t="n"/>
      <c r="S212" s="24" t="n"/>
      <c r="T212" s="24" t="n"/>
      <c r="U212" s="24" t="n"/>
      <c r="V212" s="29">
        <f>IF($A212="","",$I$1+SUM($N$4:$N212))</f>
        <v/>
      </c>
      <c r="W212" s="30">
        <f>IF($A212="",0,$V212-MAX($I$1,MAX($V$4:$V212)))</f>
        <v/>
      </c>
    </row>
    <row r="213" ht="15" customHeight="1">
      <c r="A213" s="20" t="n"/>
      <c r="B213" s="21">
        <f>IF($A213="","",$A213-WEEKDAY($A213,3))</f>
        <v/>
      </c>
      <c r="C213" s="22">
        <f>IF($A213="","",CHOOSE(WEEKDAY($A213),"Domingo","Segunda","Terça","Quarta","Quinta","Sexta","Sábado"))</f>
        <v/>
      </c>
      <c r="D213" s="23" t="n"/>
      <c r="E213" s="22">
        <f>IF($D213="","",IF($D213&lt;TIME(10,0,0),"Antes das 10h",IF($D213&lt;TIME(12,0,0),"10h às 12h",IF($D213&lt;TIME(15,0,0),"12h às 15h","Depois das 15h"))))</f>
        <v/>
      </c>
      <c r="F213" s="24" t="n"/>
      <c r="G213" s="24" t="n"/>
      <c r="H213" s="24" t="n"/>
      <c r="I213" s="25" t="n"/>
      <c r="J213" s="25" t="n"/>
      <c r="K213" s="25" t="n"/>
      <c r="L213" s="25" t="n"/>
      <c r="M213" s="26" t="n"/>
      <c r="N213" s="26" t="n"/>
      <c r="O213" s="27">
        <f>IF(OR($M213="",$N213=""),"",$N213/$M213)</f>
        <v/>
      </c>
      <c r="P213" s="28" t="n"/>
      <c r="Q213" s="24" t="n"/>
      <c r="R213" s="24" t="n"/>
      <c r="S213" s="24" t="n"/>
      <c r="T213" s="24" t="n"/>
      <c r="U213" s="24" t="n"/>
      <c r="V213" s="29">
        <f>IF($A213="","",$I$1+SUM($N$4:$N213))</f>
        <v/>
      </c>
      <c r="W213" s="30">
        <f>IF($A213="",0,$V213-MAX($I$1,MAX($V$4:$V213)))</f>
        <v/>
      </c>
    </row>
    <row r="214" ht="15" customHeight="1">
      <c r="A214" s="20" t="n"/>
      <c r="B214" s="21">
        <f>IF($A214="","",$A214-WEEKDAY($A214,3))</f>
        <v/>
      </c>
      <c r="C214" s="22">
        <f>IF($A214="","",CHOOSE(WEEKDAY($A214),"Domingo","Segunda","Terça","Quarta","Quinta","Sexta","Sábado"))</f>
        <v/>
      </c>
      <c r="D214" s="23" t="n"/>
      <c r="E214" s="22">
        <f>IF($D214="","",IF($D214&lt;TIME(10,0,0),"Antes das 10h",IF($D214&lt;TIME(12,0,0),"10h às 12h",IF($D214&lt;TIME(15,0,0),"12h às 15h","Depois das 15h"))))</f>
        <v/>
      </c>
      <c r="F214" s="24" t="n"/>
      <c r="G214" s="24" t="n"/>
      <c r="H214" s="24" t="n"/>
      <c r="I214" s="25" t="n"/>
      <c r="J214" s="25" t="n"/>
      <c r="K214" s="25" t="n"/>
      <c r="L214" s="25" t="n"/>
      <c r="M214" s="26" t="n"/>
      <c r="N214" s="26" t="n"/>
      <c r="O214" s="27">
        <f>IF(OR($M214="",$N214=""),"",$N214/$M214)</f>
        <v/>
      </c>
      <c r="P214" s="28" t="n"/>
      <c r="Q214" s="24" t="n"/>
      <c r="R214" s="24" t="n"/>
      <c r="S214" s="24" t="n"/>
      <c r="T214" s="24" t="n"/>
      <c r="U214" s="24" t="n"/>
      <c r="V214" s="29">
        <f>IF($A214="","",$I$1+SUM($N$4:$N214))</f>
        <v/>
      </c>
      <c r="W214" s="30">
        <f>IF($A214="",0,$V214-MAX($I$1,MAX($V$4:$V214)))</f>
        <v/>
      </c>
    </row>
    <row r="215" ht="15" customHeight="1">
      <c r="A215" s="20" t="n"/>
      <c r="B215" s="21">
        <f>IF($A215="","",$A215-WEEKDAY($A215,3))</f>
        <v/>
      </c>
      <c r="C215" s="22">
        <f>IF($A215="","",CHOOSE(WEEKDAY($A215),"Domingo","Segunda","Terça","Quarta","Quinta","Sexta","Sábado"))</f>
        <v/>
      </c>
      <c r="D215" s="23" t="n"/>
      <c r="E215" s="22">
        <f>IF($D215="","",IF($D215&lt;TIME(10,0,0),"Antes das 10h",IF($D215&lt;TIME(12,0,0),"10h às 12h",IF($D215&lt;TIME(15,0,0),"12h às 15h","Depois das 15h"))))</f>
        <v/>
      </c>
      <c r="F215" s="24" t="n"/>
      <c r="G215" s="24" t="n"/>
      <c r="H215" s="24" t="n"/>
      <c r="I215" s="25" t="n"/>
      <c r="J215" s="25" t="n"/>
      <c r="K215" s="25" t="n"/>
      <c r="L215" s="25" t="n"/>
      <c r="M215" s="26" t="n"/>
      <c r="N215" s="26" t="n"/>
      <c r="O215" s="27">
        <f>IF(OR($M215="",$N215=""),"",$N215/$M215)</f>
        <v/>
      </c>
      <c r="P215" s="28" t="n"/>
      <c r="Q215" s="24" t="n"/>
      <c r="R215" s="24" t="n"/>
      <c r="S215" s="24" t="n"/>
      <c r="T215" s="24" t="n"/>
      <c r="U215" s="24" t="n"/>
      <c r="V215" s="29">
        <f>IF($A215="","",$I$1+SUM($N$4:$N215))</f>
        <v/>
      </c>
      <c r="W215" s="30">
        <f>IF($A215="",0,$V215-MAX($I$1,MAX($V$4:$V215)))</f>
        <v/>
      </c>
    </row>
    <row r="216" ht="15" customHeight="1">
      <c r="A216" s="20" t="n"/>
      <c r="B216" s="21">
        <f>IF($A216="","",$A216-WEEKDAY($A216,3))</f>
        <v/>
      </c>
      <c r="C216" s="22">
        <f>IF($A216="","",CHOOSE(WEEKDAY($A216),"Domingo","Segunda","Terça","Quarta","Quinta","Sexta","Sábado"))</f>
        <v/>
      </c>
      <c r="D216" s="23" t="n"/>
      <c r="E216" s="22">
        <f>IF($D216="","",IF($D216&lt;TIME(10,0,0),"Antes das 10h",IF($D216&lt;TIME(12,0,0),"10h às 12h",IF($D216&lt;TIME(15,0,0),"12h às 15h","Depois das 15h"))))</f>
        <v/>
      </c>
      <c r="F216" s="24" t="n"/>
      <c r="G216" s="24" t="n"/>
      <c r="H216" s="24" t="n"/>
      <c r="I216" s="25" t="n"/>
      <c r="J216" s="25" t="n"/>
      <c r="K216" s="25" t="n"/>
      <c r="L216" s="25" t="n"/>
      <c r="M216" s="26" t="n"/>
      <c r="N216" s="26" t="n"/>
      <c r="O216" s="27">
        <f>IF(OR($M216="",$N216=""),"",$N216/$M216)</f>
        <v/>
      </c>
      <c r="P216" s="28" t="n"/>
      <c r="Q216" s="24" t="n"/>
      <c r="R216" s="24" t="n"/>
      <c r="S216" s="24" t="n"/>
      <c r="T216" s="24" t="n"/>
      <c r="U216" s="24" t="n"/>
      <c r="V216" s="29">
        <f>IF($A216="","",$I$1+SUM($N$4:$N216))</f>
        <v/>
      </c>
      <c r="W216" s="30">
        <f>IF($A216="",0,$V216-MAX($I$1,MAX($V$4:$V216)))</f>
        <v/>
      </c>
    </row>
    <row r="217" ht="15" customHeight="1">
      <c r="A217" s="20" t="n"/>
      <c r="B217" s="21">
        <f>IF($A217="","",$A217-WEEKDAY($A217,3))</f>
        <v/>
      </c>
      <c r="C217" s="22">
        <f>IF($A217="","",CHOOSE(WEEKDAY($A217),"Domingo","Segunda","Terça","Quarta","Quinta","Sexta","Sábado"))</f>
        <v/>
      </c>
      <c r="D217" s="23" t="n"/>
      <c r="E217" s="22">
        <f>IF($D217="","",IF($D217&lt;TIME(10,0,0),"Antes das 10h",IF($D217&lt;TIME(12,0,0),"10h às 12h",IF($D217&lt;TIME(15,0,0),"12h às 15h","Depois das 15h"))))</f>
        <v/>
      </c>
      <c r="F217" s="24" t="n"/>
      <c r="G217" s="24" t="n"/>
      <c r="H217" s="24" t="n"/>
      <c r="I217" s="25" t="n"/>
      <c r="J217" s="25" t="n"/>
      <c r="K217" s="25" t="n"/>
      <c r="L217" s="25" t="n"/>
      <c r="M217" s="26" t="n"/>
      <c r="N217" s="26" t="n"/>
      <c r="O217" s="27">
        <f>IF(OR($M217="",$N217=""),"",$N217/$M217)</f>
        <v/>
      </c>
      <c r="P217" s="28" t="n"/>
      <c r="Q217" s="24" t="n"/>
      <c r="R217" s="24" t="n"/>
      <c r="S217" s="24" t="n"/>
      <c r="T217" s="24" t="n"/>
      <c r="U217" s="24" t="n"/>
      <c r="V217" s="29">
        <f>IF($A217="","",$I$1+SUM($N$4:$N217))</f>
        <v/>
      </c>
      <c r="W217" s="30">
        <f>IF($A217="",0,$V217-MAX($I$1,MAX($V$4:$V217)))</f>
        <v/>
      </c>
    </row>
    <row r="218" ht="15" customHeight="1">
      <c r="A218" s="20" t="n"/>
      <c r="B218" s="21">
        <f>IF($A218="","",$A218-WEEKDAY($A218,3))</f>
        <v/>
      </c>
      <c r="C218" s="22">
        <f>IF($A218="","",CHOOSE(WEEKDAY($A218),"Domingo","Segunda","Terça","Quarta","Quinta","Sexta","Sábado"))</f>
        <v/>
      </c>
      <c r="D218" s="23" t="n"/>
      <c r="E218" s="22">
        <f>IF($D218="","",IF($D218&lt;TIME(10,0,0),"Antes das 10h",IF($D218&lt;TIME(12,0,0),"10h às 12h",IF($D218&lt;TIME(15,0,0),"12h às 15h","Depois das 15h"))))</f>
        <v/>
      </c>
      <c r="F218" s="24" t="n"/>
      <c r="G218" s="24" t="n"/>
      <c r="H218" s="24" t="n"/>
      <c r="I218" s="25" t="n"/>
      <c r="J218" s="25" t="n"/>
      <c r="K218" s="25" t="n"/>
      <c r="L218" s="25" t="n"/>
      <c r="M218" s="26" t="n"/>
      <c r="N218" s="26" t="n"/>
      <c r="O218" s="27">
        <f>IF(OR($M218="",$N218=""),"",$N218/$M218)</f>
        <v/>
      </c>
      <c r="P218" s="28" t="n"/>
      <c r="Q218" s="24" t="n"/>
      <c r="R218" s="24" t="n"/>
      <c r="S218" s="24" t="n"/>
      <c r="T218" s="24" t="n"/>
      <c r="U218" s="24" t="n"/>
      <c r="V218" s="29">
        <f>IF($A218="","",$I$1+SUM($N$4:$N218))</f>
        <v/>
      </c>
      <c r="W218" s="30">
        <f>IF($A218="",0,$V218-MAX($I$1,MAX($V$4:$V218)))</f>
        <v/>
      </c>
    </row>
    <row r="219" ht="15" customHeight="1">
      <c r="A219" s="20" t="n"/>
      <c r="B219" s="21">
        <f>IF($A219="","",$A219-WEEKDAY($A219,3))</f>
        <v/>
      </c>
      <c r="C219" s="22">
        <f>IF($A219="","",CHOOSE(WEEKDAY($A219),"Domingo","Segunda","Terça","Quarta","Quinta","Sexta","Sábado"))</f>
        <v/>
      </c>
      <c r="D219" s="23" t="n"/>
      <c r="E219" s="22">
        <f>IF($D219="","",IF($D219&lt;TIME(10,0,0),"Antes das 10h",IF($D219&lt;TIME(12,0,0),"10h às 12h",IF($D219&lt;TIME(15,0,0),"12h às 15h","Depois das 15h"))))</f>
        <v/>
      </c>
      <c r="F219" s="24" t="n"/>
      <c r="G219" s="24" t="n"/>
      <c r="H219" s="24" t="n"/>
      <c r="I219" s="25" t="n"/>
      <c r="J219" s="25" t="n"/>
      <c r="K219" s="25" t="n"/>
      <c r="L219" s="25" t="n"/>
      <c r="M219" s="26" t="n"/>
      <c r="N219" s="26" t="n"/>
      <c r="O219" s="27">
        <f>IF(OR($M219="",$N219=""),"",$N219/$M219)</f>
        <v/>
      </c>
      <c r="P219" s="28" t="n"/>
      <c r="Q219" s="24" t="n"/>
      <c r="R219" s="24" t="n"/>
      <c r="S219" s="24" t="n"/>
      <c r="T219" s="24" t="n"/>
      <c r="U219" s="24" t="n"/>
      <c r="V219" s="29">
        <f>IF($A219="","",$I$1+SUM($N$4:$N219))</f>
        <v/>
      </c>
      <c r="W219" s="30">
        <f>IF($A219="",0,$V219-MAX($I$1,MAX($V$4:$V219)))</f>
        <v/>
      </c>
    </row>
    <row r="220" ht="15" customHeight="1">
      <c r="A220" s="20" t="n"/>
      <c r="B220" s="21">
        <f>IF($A220="","",$A220-WEEKDAY($A220,3))</f>
        <v/>
      </c>
      <c r="C220" s="22">
        <f>IF($A220="","",CHOOSE(WEEKDAY($A220),"Domingo","Segunda","Terça","Quarta","Quinta","Sexta","Sábado"))</f>
        <v/>
      </c>
      <c r="D220" s="23" t="n"/>
      <c r="E220" s="22">
        <f>IF($D220="","",IF($D220&lt;TIME(10,0,0),"Antes das 10h",IF($D220&lt;TIME(12,0,0),"10h às 12h",IF($D220&lt;TIME(15,0,0),"12h às 15h","Depois das 15h"))))</f>
        <v/>
      </c>
      <c r="F220" s="24" t="n"/>
      <c r="G220" s="24" t="n"/>
      <c r="H220" s="24" t="n"/>
      <c r="I220" s="25" t="n"/>
      <c r="J220" s="25" t="n"/>
      <c r="K220" s="25" t="n"/>
      <c r="L220" s="25" t="n"/>
      <c r="M220" s="26" t="n"/>
      <c r="N220" s="26" t="n"/>
      <c r="O220" s="27">
        <f>IF(OR($M220="",$N220=""),"",$N220/$M220)</f>
        <v/>
      </c>
      <c r="P220" s="28" t="n"/>
      <c r="Q220" s="24" t="n"/>
      <c r="R220" s="24" t="n"/>
      <c r="S220" s="24" t="n"/>
      <c r="T220" s="24" t="n"/>
      <c r="U220" s="24" t="n"/>
      <c r="V220" s="29">
        <f>IF($A220="","",$I$1+SUM($N$4:$N220))</f>
        <v/>
      </c>
      <c r="W220" s="30">
        <f>IF($A220="",0,$V220-MAX($I$1,MAX($V$4:$V220)))</f>
        <v/>
      </c>
    </row>
    <row r="221" ht="15" customHeight="1">
      <c r="A221" s="20" t="n"/>
      <c r="B221" s="21">
        <f>IF($A221="","",$A221-WEEKDAY($A221,3))</f>
        <v/>
      </c>
      <c r="C221" s="22">
        <f>IF($A221="","",CHOOSE(WEEKDAY($A221),"Domingo","Segunda","Terça","Quarta","Quinta","Sexta","Sábado"))</f>
        <v/>
      </c>
      <c r="D221" s="23" t="n"/>
      <c r="E221" s="22">
        <f>IF($D221="","",IF($D221&lt;TIME(10,0,0),"Antes das 10h",IF($D221&lt;TIME(12,0,0),"10h às 12h",IF($D221&lt;TIME(15,0,0),"12h às 15h","Depois das 15h"))))</f>
        <v/>
      </c>
      <c r="F221" s="24" t="n"/>
      <c r="G221" s="24" t="n"/>
      <c r="H221" s="24" t="n"/>
      <c r="I221" s="25" t="n"/>
      <c r="J221" s="25" t="n"/>
      <c r="K221" s="25" t="n"/>
      <c r="L221" s="25" t="n"/>
      <c r="M221" s="26" t="n"/>
      <c r="N221" s="26" t="n"/>
      <c r="O221" s="27">
        <f>IF(OR($M221="",$N221=""),"",$N221/$M221)</f>
        <v/>
      </c>
      <c r="P221" s="28" t="n"/>
      <c r="Q221" s="24" t="n"/>
      <c r="R221" s="24" t="n"/>
      <c r="S221" s="24" t="n"/>
      <c r="T221" s="24" t="n"/>
      <c r="U221" s="24" t="n"/>
      <c r="V221" s="29">
        <f>IF($A221="","",$I$1+SUM($N$4:$N221))</f>
        <v/>
      </c>
      <c r="W221" s="30">
        <f>IF($A221="",0,$V221-MAX($I$1,MAX($V$4:$V221)))</f>
        <v/>
      </c>
    </row>
    <row r="222" ht="15" customHeight="1">
      <c r="A222" s="20" t="n"/>
      <c r="B222" s="21">
        <f>IF($A222="","",$A222-WEEKDAY($A222,3))</f>
        <v/>
      </c>
      <c r="C222" s="22">
        <f>IF($A222="","",CHOOSE(WEEKDAY($A222),"Domingo","Segunda","Terça","Quarta","Quinta","Sexta","Sábado"))</f>
        <v/>
      </c>
      <c r="D222" s="23" t="n"/>
      <c r="E222" s="22">
        <f>IF($D222="","",IF($D222&lt;TIME(10,0,0),"Antes das 10h",IF($D222&lt;TIME(12,0,0),"10h às 12h",IF($D222&lt;TIME(15,0,0),"12h às 15h","Depois das 15h"))))</f>
        <v/>
      </c>
      <c r="F222" s="24" t="n"/>
      <c r="G222" s="24" t="n"/>
      <c r="H222" s="24" t="n"/>
      <c r="I222" s="25" t="n"/>
      <c r="J222" s="25" t="n"/>
      <c r="K222" s="25" t="n"/>
      <c r="L222" s="25" t="n"/>
      <c r="M222" s="26" t="n"/>
      <c r="N222" s="26" t="n"/>
      <c r="O222" s="27">
        <f>IF(OR($M222="",$N222=""),"",$N222/$M222)</f>
        <v/>
      </c>
      <c r="P222" s="28" t="n"/>
      <c r="Q222" s="24" t="n"/>
      <c r="R222" s="24" t="n"/>
      <c r="S222" s="24" t="n"/>
      <c r="T222" s="24" t="n"/>
      <c r="U222" s="24" t="n"/>
      <c r="V222" s="29">
        <f>IF($A222="","",$I$1+SUM($N$4:$N222))</f>
        <v/>
      </c>
      <c r="W222" s="30">
        <f>IF($A222="",0,$V222-MAX($I$1,MAX($V$4:$V222)))</f>
        <v/>
      </c>
    </row>
    <row r="223" ht="15" customHeight="1">
      <c r="A223" s="20" t="n"/>
      <c r="B223" s="21">
        <f>IF($A223="","",$A223-WEEKDAY($A223,3))</f>
        <v/>
      </c>
      <c r="C223" s="22">
        <f>IF($A223="","",CHOOSE(WEEKDAY($A223),"Domingo","Segunda","Terça","Quarta","Quinta","Sexta","Sábado"))</f>
        <v/>
      </c>
      <c r="D223" s="23" t="n"/>
      <c r="E223" s="22">
        <f>IF($D223="","",IF($D223&lt;TIME(10,0,0),"Antes das 10h",IF($D223&lt;TIME(12,0,0),"10h às 12h",IF($D223&lt;TIME(15,0,0),"12h às 15h","Depois das 15h"))))</f>
        <v/>
      </c>
      <c r="F223" s="24" t="n"/>
      <c r="G223" s="24" t="n"/>
      <c r="H223" s="24" t="n"/>
      <c r="I223" s="25" t="n"/>
      <c r="J223" s="25" t="n"/>
      <c r="K223" s="25" t="n"/>
      <c r="L223" s="25" t="n"/>
      <c r="M223" s="26" t="n"/>
      <c r="N223" s="26" t="n"/>
      <c r="O223" s="27">
        <f>IF(OR($M223="",$N223=""),"",$N223/$M223)</f>
        <v/>
      </c>
      <c r="P223" s="28" t="n"/>
      <c r="Q223" s="24" t="n"/>
      <c r="R223" s="24" t="n"/>
      <c r="S223" s="24" t="n"/>
      <c r="T223" s="24" t="n"/>
      <c r="U223" s="24" t="n"/>
      <c r="V223" s="29">
        <f>IF($A223="","",$I$1+SUM($N$4:$N223))</f>
        <v/>
      </c>
      <c r="W223" s="30">
        <f>IF($A223="",0,$V223-MAX($I$1,MAX($V$4:$V223)))</f>
        <v/>
      </c>
    </row>
    <row r="224" ht="15" customHeight="1">
      <c r="A224" s="20" t="n"/>
      <c r="B224" s="21">
        <f>IF($A224="","",$A224-WEEKDAY($A224,3))</f>
        <v/>
      </c>
      <c r="C224" s="22">
        <f>IF($A224="","",CHOOSE(WEEKDAY($A224),"Domingo","Segunda","Terça","Quarta","Quinta","Sexta","Sábado"))</f>
        <v/>
      </c>
      <c r="D224" s="23" t="n"/>
      <c r="E224" s="22">
        <f>IF($D224="","",IF($D224&lt;TIME(10,0,0),"Antes das 10h",IF($D224&lt;TIME(12,0,0),"10h às 12h",IF($D224&lt;TIME(15,0,0),"12h às 15h","Depois das 15h"))))</f>
        <v/>
      </c>
      <c r="F224" s="24" t="n"/>
      <c r="G224" s="24" t="n"/>
      <c r="H224" s="24" t="n"/>
      <c r="I224" s="25" t="n"/>
      <c r="J224" s="25" t="n"/>
      <c r="K224" s="25" t="n"/>
      <c r="L224" s="25" t="n"/>
      <c r="M224" s="26" t="n"/>
      <c r="N224" s="26" t="n"/>
      <c r="O224" s="27">
        <f>IF(OR($M224="",$N224=""),"",$N224/$M224)</f>
        <v/>
      </c>
      <c r="P224" s="28" t="n"/>
      <c r="Q224" s="24" t="n"/>
      <c r="R224" s="24" t="n"/>
      <c r="S224" s="24" t="n"/>
      <c r="T224" s="24" t="n"/>
      <c r="U224" s="24" t="n"/>
      <c r="V224" s="29">
        <f>IF($A224="","",$I$1+SUM($N$4:$N224))</f>
        <v/>
      </c>
      <c r="W224" s="30">
        <f>IF($A224="",0,$V224-MAX($I$1,MAX($V$4:$V224)))</f>
        <v/>
      </c>
    </row>
    <row r="225" ht="15" customHeight="1">
      <c r="A225" s="20" t="n"/>
      <c r="B225" s="21">
        <f>IF($A225="","",$A225-WEEKDAY($A225,3))</f>
        <v/>
      </c>
      <c r="C225" s="22">
        <f>IF($A225="","",CHOOSE(WEEKDAY($A225),"Domingo","Segunda","Terça","Quarta","Quinta","Sexta","Sábado"))</f>
        <v/>
      </c>
      <c r="D225" s="23" t="n"/>
      <c r="E225" s="22">
        <f>IF($D225="","",IF($D225&lt;TIME(10,0,0),"Antes das 10h",IF($D225&lt;TIME(12,0,0),"10h às 12h",IF($D225&lt;TIME(15,0,0),"12h às 15h","Depois das 15h"))))</f>
        <v/>
      </c>
      <c r="F225" s="24" t="n"/>
      <c r="G225" s="24" t="n"/>
      <c r="H225" s="24" t="n"/>
      <c r="I225" s="25" t="n"/>
      <c r="J225" s="25" t="n"/>
      <c r="K225" s="25" t="n"/>
      <c r="L225" s="25" t="n"/>
      <c r="M225" s="26" t="n"/>
      <c r="N225" s="26" t="n"/>
      <c r="O225" s="27">
        <f>IF(OR($M225="",$N225=""),"",$N225/$M225)</f>
        <v/>
      </c>
      <c r="P225" s="28" t="n"/>
      <c r="Q225" s="24" t="n"/>
      <c r="R225" s="24" t="n"/>
      <c r="S225" s="24" t="n"/>
      <c r="T225" s="24" t="n"/>
      <c r="U225" s="24" t="n"/>
      <c r="V225" s="29">
        <f>IF($A225="","",$I$1+SUM($N$4:$N225))</f>
        <v/>
      </c>
      <c r="W225" s="30">
        <f>IF($A225="",0,$V225-MAX($I$1,MAX($V$4:$V225)))</f>
        <v/>
      </c>
    </row>
    <row r="226" ht="15" customHeight="1">
      <c r="A226" s="20" t="n"/>
      <c r="B226" s="21">
        <f>IF($A226="","",$A226-WEEKDAY($A226,3))</f>
        <v/>
      </c>
      <c r="C226" s="22">
        <f>IF($A226="","",CHOOSE(WEEKDAY($A226),"Domingo","Segunda","Terça","Quarta","Quinta","Sexta","Sábado"))</f>
        <v/>
      </c>
      <c r="D226" s="23" t="n"/>
      <c r="E226" s="22">
        <f>IF($D226="","",IF($D226&lt;TIME(10,0,0),"Antes das 10h",IF($D226&lt;TIME(12,0,0),"10h às 12h",IF($D226&lt;TIME(15,0,0),"12h às 15h","Depois das 15h"))))</f>
        <v/>
      </c>
      <c r="F226" s="24" t="n"/>
      <c r="G226" s="24" t="n"/>
      <c r="H226" s="24" t="n"/>
      <c r="I226" s="25" t="n"/>
      <c r="J226" s="25" t="n"/>
      <c r="K226" s="25" t="n"/>
      <c r="L226" s="25" t="n"/>
      <c r="M226" s="26" t="n"/>
      <c r="N226" s="26" t="n"/>
      <c r="O226" s="27">
        <f>IF(OR($M226="",$N226=""),"",$N226/$M226)</f>
        <v/>
      </c>
      <c r="P226" s="28" t="n"/>
      <c r="Q226" s="24" t="n"/>
      <c r="R226" s="24" t="n"/>
      <c r="S226" s="24" t="n"/>
      <c r="T226" s="24" t="n"/>
      <c r="U226" s="24" t="n"/>
      <c r="V226" s="29">
        <f>IF($A226="","",$I$1+SUM($N$4:$N226))</f>
        <v/>
      </c>
      <c r="W226" s="30">
        <f>IF($A226="",0,$V226-MAX($I$1,MAX($V$4:$V226)))</f>
        <v/>
      </c>
    </row>
    <row r="227" ht="15" customHeight="1">
      <c r="A227" s="20" t="n"/>
      <c r="B227" s="21">
        <f>IF($A227="","",$A227-WEEKDAY($A227,3))</f>
        <v/>
      </c>
      <c r="C227" s="22">
        <f>IF($A227="","",CHOOSE(WEEKDAY($A227),"Domingo","Segunda","Terça","Quarta","Quinta","Sexta","Sábado"))</f>
        <v/>
      </c>
      <c r="D227" s="23" t="n"/>
      <c r="E227" s="22">
        <f>IF($D227="","",IF($D227&lt;TIME(10,0,0),"Antes das 10h",IF($D227&lt;TIME(12,0,0),"10h às 12h",IF($D227&lt;TIME(15,0,0),"12h às 15h","Depois das 15h"))))</f>
        <v/>
      </c>
      <c r="F227" s="24" t="n"/>
      <c r="G227" s="24" t="n"/>
      <c r="H227" s="24" t="n"/>
      <c r="I227" s="25" t="n"/>
      <c r="J227" s="25" t="n"/>
      <c r="K227" s="25" t="n"/>
      <c r="L227" s="25" t="n"/>
      <c r="M227" s="26" t="n"/>
      <c r="N227" s="26" t="n"/>
      <c r="O227" s="27">
        <f>IF(OR($M227="",$N227=""),"",$N227/$M227)</f>
        <v/>
      </c>
      <c r="P227" s="28" t="n"/>
      <c r="Q227" s="24" t="n"/>
      <c r="R227" s="24" t="n"/>
      <c r="S227" s="24" t="n"/>
      <c r="T227" s="24" t="n"/>
      <c r="U227" s="24" t="n"/>
      <c r="V227" s="29">
        <f>IF($A227="","",$I$1+SUM($N$4:$N227))</f>
        <v/>
      </c>
      <c r="W227" s="30">
        <f>IF($A227="",0,$V227-MAX($I$1,MAX($V$4:$V227)))</f>
        <v/>
      </c>
    </row>
    <row r="228" ht="15" customHeight="1">
      <c r="A228" s="20" t="n"/>
      <c r="B228" s="21">
        <f>IF($A228="","",$A228-WEEKDAY($A228,3))</f>
        <v/>
      </c>
      <c r="C228" s="22">
        <f>IF($A228="","",CHOOSE(WEEKDAY($A228),"Domingo","Segunda","Terça","Quarta","Quinta","Sexta","Sábado"))</f>
        <v/>
      </c>
      <c r="D228" s="23" t="n"/>
      <c r="E228" s="22">
        <f>IF($D228="","",IF($D228&lt;TIME(10,0,0),"Antes das 10h",IF($D228&lt;TIME(12,0,0),"10h às 12h",IF($D228&lt;TIME(15,0,0),"12h às 15h","Depois das 15h"))))</f>
        <v/>
      </c>
      <c r="F228" s="24" t="n"/>
      <c r="G228" s="24" t="n"/>
      <c r="H228" s="24" t="n"/>
      <c r="I228" s="25" t="n"/>
      <c r="J228" s="25" t="n"/>
      <c r="K228" s="25" t="n"/>
      <c r="L228" s="25" t="n"/>
      <c r="M228" s="26" t="n"/>
      <c r="N228" s="26" t="n"/>
      <c r="O228" s="27">
        <f>IF(OR($M228="",$N228=""),"",$N228/$M228)</f>
        <v/>
      </c>
      <c r="P228" s="28" t="n"/>
      <c r="Q228" s="24" t="n"/>
      <c r="R228" s="24" t="n"/>
      <c r="S228" s="24" t="n"/>
      <c r="T228" s="24" t="n"/>
      <c r="U228" s="24" t="n"/>
      <c r="V228" s="29">
        <f>IF($A228="","",$I$1+SUM($N$4:$N228))</f>
        <v/>
      </c>
      <c r="W228" s="30">
        <f>IF($A228="",0,$V228-MAX($I$1,MAX($V$4:$V228)))</f>
        <v/>
      </c>
    </row>
    <row r="229" ht="15" customHeight="1">
      <c r="A229" s="20" t="n"/>
      <c r="B229" s="21">
        <f>IF($A229="","",$A229-WEEKDAY($A229,3))</f>
        <v/>
      </c>
      <c r="C229" s="22">
        <f>IF($A229="","",CHOOSE(WEEKDAY($A229),"Domingo","Segunda","Terça","Quarta","Quinta","Sexta","Sábado"))</f>
        <v/>
      </c>
      <c r="D229" s="23" t="n"/>
      <c r="E229" s="22">
        <f>IF($D229="","",IF($D229&lt;TIME(10,0,0),"Antes das 10h",IF($D229&lt;TIME(12,0,0),"10h às 12h",IF($D229&lt;TIME(15,0,0),"12h às 15h","Depois das 15h"))))</f>
        <v/>
      </c>
      <c r="F229" s="24" t="n"/>
      <c r="G229" s="24" t="n"/>
      <c r="H229" s="24" t="n"/>
      <c r="I229" s="25" t="n"/>
      <c r="J229" s="25" t="n"/>
      <c r="K229" s="25" t="n"/>
      <c r="L229" s="25" t="n"/>
      <c r="M229" s="26" t="n"/>
      <c r="N229" s="26" t="n"/>
      <c r="O229" s="27">
        <f>IF(OR($M229="",$N229=""),"",$N229/$M229)</f>
        <v/>
      </c>
      <c r="P229" s="28" t="n"/>
      <c r="Q229" s="24" t="n"/>
      <c r="R229" s="24" t="n"/>
      <c r="S229" s="24" t="n"/>
      <c r="T229" s="24" t="n"/>
      <c r="U229" s="24" t="n"/>
      <c r="V229" s="29">
        <f>IF($A229="","",$I$1+SUM($N$4:$N229))</f>
        <v/>
      </c>
      <c r="W229" s="30">
        <f>IF($A229="",0,$V229-MAX($I$1,MAX($V$4:$V229)))</f>
        <v/>
      </c>
    </row>
    <row r="230" ht="15" customHeight="1">
      <c r="A230" s="20" t="n"/>
      <c r="B230" s="21">
        <f>IF($A230="","",$A230-WEEKDAY($A230,3))</f>
        <v/>
      </c>
      <c r="C230" s="22">
        <f>IF($A230="","",CHOOSE(WEEKDAY($A230),"Domingo","Segunda","Terça","Quarta","Quinta","Sexta","Sábado"))</f>
        <v/>
      </c>
      <c r="D230" s="23" t="n"/>
      <c r="E230" s="22">
        <f>IF($D230="","",IF($D230&lt;TIME(10,0,0),"Antes das 10h",IF($D230&lt;TIME(12,0,0),"10h às 12h",IF($D230&lt;TIME(15,0,0),"12h às 15h","Depois das 15h"))))</f>
        <v/>
      </c>
      <c r="F230" s="24" t="n"/>
      <c r="G230" s="24" t="n"/>
      <c r="H230" s="24" t="n"/>
      <c r="I230" s="25" t="n"/>
      <c r="J230" s="25" t="n"/>
      <c r="K230" s="25" t="n"/>
      <c r="L230" s="25" t="n"/>
      <c r="M230" s="26" t="n"/>
      <c r="N230" s="26" t="n"/>
      <c r="O230" s="27">
        <f>IF(OR($M230="",$N230=""),"",$N230/$M230)</f>
        <v/>
      </c>
      <c r="P230" s="28" t="n"/>
      <c r="Q230" s="24" t="n"/>
      <c r="R230" s="24" t="n"/>
      <c r="S230" s="24" t="n"/>
      <c r="T230" s="24" t="n"/>
      <c r="U230" s="24" t="n"/>
      <c r="V230" s="29">
        <f>IF($A230="","",$I$1+SUM($N$4:$N230))</f>
        <v/>
      </c>
      <c r="W230" s="30">
        <f>IF($A230="",0,$V230-MAX($I$1,MAX($V$4:$V230)))</f>
        <v/>
      </c>
    </row>
    <row r="231" ht="15" customHeight="1">
      <c r="A231" s="20" t="n"/>
      <c r="B231" s="21">
        <f>IF($A231="","",$A231-WEEKDAY($A231,3))</f>
        <v/>
      </c>
      <c r="C231" s="22">
        <f>IF($A231="","",CHOOSE(WEEKDAY($A231),"Domingo","Segunda","Terça","Quarta","Quinta","Sexta","Sábado"))</f>
        <v/>
      </c>
      <c r="D231" s="23" t="n"/>
      <c r="E231" s="22">
        <f>IF($D231="","",IF($D231&lt;TIME(10,0,0),"Antes das 10h",IF($D231&lt;TIME(12,0,0),"10h às 12h",IF($D231&lt;TIME(15,0,0),"12h às 15h","Depois das 15h"))))</f>
        <v/>
      </c>
      <c r="F231" s="24" t="n"/>
      <c r="G231" s="24" t="n"/>
      <c r="H231" s="24" t="n"/>
      <c r="I231" s="25" t="n"/>
      <c r="J231" s="25" t="n"/>
      <c r="K231" s="25" t="n"/>
      <c r="L231" s="25" t="n"/>
      <c r="M231" s="26" t="n"/>
      <c r="N231" s="26" t="n"/>
      <c r="O231" s="27">
        <f>IF(OR($M231="",$N231=""),"",$N231/$M231)</f>
        <v/>
      </c>
      <c r="P231" s="28" t="n"/>
      <c r="Q231" s="24" t="n"/>
      <c r="R231" s="24" t="n"/>
      <c r="S231" s="24" t="n"/>
      <c r="T231" s="24" t="n"/>
      <c r="U231" s="24" t="n"/>
      <c r="V231" s="29">
        <f>IF($A231="","",$I$1+SUM($N$4:$N231))</f>
        <v/>
      </c>
      <c r="W231" s="30">
        <f>IF($A231="",0,$V231-MAX($I$1,MAX($V$4:$V231)))</f>
        <v/>
      </c>
    </row>
    <row r="232" ht="15" customHeight="1">
      <c r="A232" s="20" t="n"/>
      <c r="B232" s="21">
        <f>IF($A232="","",$A232-WEEKDAY($A232,3))</f>
        <v/>
      </c>
      <c r="C232" s="22">
        <f>IF($A232="","",CHOOSE(WEEKDAY($A232),"Domingo","Segunda","Terça","Quarta","Quinta","Sexta","Sábado"))</f>
        <v/>
      </c>
      <c r="D232" s="23" t="n"/>
      <c r="E232" s="22">
        <f>IF($D232="","",IF($D232&lt;TIME(10,0,0),"Antes das 10h",IF($D232&lt;TIME(12,0,0),"10h às 12h",IF($D232&lt;TIME(15,0,0),"12h às 15h","Depois das 15h"))))</f>
        <v/>
      </c>
      <c r="F232" s="24" t="n"/>
      <c r="G232" s="24" t="n"/>
      <c r="H232" s="24" t="n"/>
      <c r="I232" s="25" t="n"/>
      <c r="J232" s="25" t="n"/>
      <c r="K232" s="25" t="n"/>
      <c r="L232" s="25" t="n"/>
      <c r="M232" s="26" t="n"/>
      <c r="N232" s="26" t="n"/>
      <c r="O232" s="27">
        <f>IF(OR($M232="",$N232=""),"",$N232/$M232)</f>
        <v/>
      </c>
      <c r="P232" s="28" t="n"/>
      <c r="Q232" s="24" t="n"/>
      <c r="R232" s="24" t="n"/>
      <c r="S232" s="24" t="n"/>
      <c r="T232" s="24" t="n"/>
      <c r="U232" s="24" t="n"/>
      <c r="V232" s="29">
        <f>IF($A232="","",$I$1+SUM($N$4:$N232))</f>
        <v/>
      </c>
      <c r="W232" s="30">
        <f>IF($A232="",0,$V232-MAX($I$1,MAX($V$4:$V232)))</f>
        <v/>
      </c>
    </row>
    <row r="233" ht="15" customHeight="1">
      <c r="A233" s="20" t="n"/>
      <c r="B233" s="21">
        <f>IF($A233="","",$A233-WEEKDAY($A233,3))</f>
        <v/>
      </c>
      <c r="C233" s="22">
        <f>IF($A233="","",CHOOSE(WEEKDAY($A233),"Domingo","Segunda","Terça","Quarta","Quinta","Sexta","Sábado"))</f>
        <v/>
      </c>
      <c r="D233" s="23" t="n"/>
      <c r="E233" s="22">
        <f>IF($D233="","",IF($D233&lt;TIME(10,0,0),"Antes das 10h",IF($D233&lt;TIME(12,0,0),"10h às 12h",IF($D233&lt;TIME(15,0,0),"12h às 15h","Depois das 15h"))))</f>
        <v/>
      </c>
      <c r="F233" s="24" t="n"/>
      <c r="G233" s="24" t="n"/>
      <c r="H233" s="24" t="n"/>
      <c r="I233" s="25" t="n"/>
      <c r="J233" s="25" t="n"/>
      <c r="K233" s="25" t="n"/>
      <c r="L233" s="25" t="n"/>
      <c r="M233" s="26" t="n"/>
      <c r="N233" s="26" t="n"/>
      <c r="O233" s="27">
        <f>IF(OR($M233="",$N233=""),"",$N233/$M233)</f>
        <v/>
      </c>
      <c r="P233" s="28" t="n"/>
      <c r="Q233" s="24" t="n"/>
      <c r="R233" s="24" t="n"/>
      <c r="S233" s="24" t="n"/>
      <c r="T233" s="24" t="n"/>
      <c r="U233" s="24" t="n"/>
      <c r="V233" s="29">
        <f>IF($A233="","",$I$1+SUM($N$4:$N233))</f>
        <v/>
      </c>
      <c r="W233" s="30">
        <f>IF($A233="",0,$V233-MAX($I$1,MAX($V$4:$V233)))</f>
        <v/>
      </c>
    </row>
    <row r="234" ht="15" customHeight="1">
      <c r="A234" s="20" t="n"/>
      <c r="B234" s="21">
        <f>IF($A234="","",$A234-WEEKDAY($A234,3))</f>
        <v/>
      </c>
      <c r="C234" s="22">
        <f>IF($A234="","",CHOOSE(WEEKDAY($A234),"Domingo","Segunda","Terça","Quarta","Quinta","Sexta","Sábado"))</f>
        <v/>
      </c>
      <c r="D234" s="23" t="n"/>
      <c r="E234" s="22">
        <f>IF($D234="","",IF($D234&lt;TIME(10,0,0),"Antes das 10h",IF($D234&lt;TIME(12,0,0),"10h às 12h",IF($D234&lt;TIME(15,0,0),"12h às 15h","Depois das 15h"))))</f>
        <v/>
      </c>
      <c r="F234" s="24" t="n"/>
      <c r="G234" s="24" t="n"/>
      <c r="H234" s="24" t="n"/>
      <c r="I234" s="25" t="n"/>
      <c r="J234" s="25" t="n"/>
      <c r="K234" s="25" t="n"/>
      <c r="L234" s="25" t="n"/>
      <c r="M234" s="26" t="n"/>
      <c r="N234" s="26" t="n"/>
      <c r="O234" s="27">
        <f>IF(OR($M234="",$N234=""),"",$N234/$M234)</f>
        <v/>
      </c>
      <c r="P234" s="28" t="n"/>
      <c r="Q234" s="24" t="n"/>
      <c r="R234" s="24" t="n"/>
      <c r="S234" s="24" t="n"/>
      <c r="T234" s="24" t="n"/>
      <c r="U234" s="24" t="n"/>
      <c r="V234" s="29">
        <f>IF($A234="","",$I$1+SUM($N$4:$N234))</f>
        <v/>
      </c>
      <c r="W234" s="30">
        <f>IF($A234="",0,$V234-MAX($I$1,MAX($V$4:$V234)))</f>
        <v/>
      </c>
    </row>
    <row r="235" ht="15" customHeight="1">
      <c r="A235" s="20" t="n"/>
      <c r="B235" s="21">
        <f>IF($A235="","",$A235-WEEKDAY($A235,3))</f>
        <v/>
      </c>
      <c r="C235" s="22">
        <f>IF($A235="","",CHOOSE(WEEKDAY($A235),"Domingo","Segunda","Terça","Quarta","Quinta","Sexta","Sábado"))</f>
        <v/>
      </c>
      <c r="D235" s="23" t="n"/>
      <c r="E235" s="22">
        <f>IF($D235="","",IF($D235&lt;TIME(10,0,0),"Antes das 10h",IF($D235&lt;TIME(12,0,0),"10h às 12h",IF($D235&lt;TIME(15,0,0),"12h às 15h","Depois das 15h"))))</f>
        <v/>
      </c>
      <c r="F235" s="24" t="n"/>
      <c r="G235" s="24" t="n"/>
      <c r="H235" s="24" t="n"/>
      <c r="I235" s="25" t="n"/>
      <c r="J235" s="25" t="n"/>
      <c r="K235" s="25" t="n"/>
      <c r="L235" s="25" t="n"/>
      <c r="M235" s="26" t="n"/>
      <c r="N235" s="26" t="n"/>
      <c r="O235" s="27">
        <f>IF(OR($M235="",$N235=""),"",$N235/$M235)</f>
        <v/>
      </c>
      <c r="P235" s="28" t="n"/>
      <c r="Q235" s="24" t="n"/>
      <c r="R235" s="24" t="n"/>
      <c r="S235" s="24" t="n"/>
      <c r="T235" s="24" t="n"/>
      <c r="U235" s="24" t="n"/>
      <c r="V235" s="29">
        <f>IF($A235="","",$I$1+SUM($N$4:$N235))</f>
        <v/>
      </c>
      <c r="W235" s="30">
        <f>IF($A235="",0,$V235-MAX($I$1,MAX($V$4:$V235)))</f>
        <v/>
      </c>
    </row>
    <row r="236" ht="15" customHeight="1">
      <c r="A236" s="20" t="n"/>
      <c r="B236" s="21">
        <f>IF($A236="","",$A236-WEEKDAY($A236,3))</f>
        <v/>
      </c>
      <c r="C236" s="22">
        <f>IF($A236="","",CHOOSE(WEEKDAY($A236),"Domingo","Segunda","Terça","Quarta","Quinta","Sexta","Sábado"))</f>
        <v/>
      </c>
      <c r="D236" s="23" t="n"/>
      <c r="E236" s="22">
        <f>IF($D236="","",IF($D236&lt;TIME(10,0,0),"Antes das 10h",IF($D236&lt;TIME(12,0,0),"10h às 12h",IF($D236&lt;TIME(15,0,0),"12h às 15h","Depois das 15h"))))</f>
        <v/>
      </c>
      <c r="F236" s="24" t="n"/>
      <c r="G236" s="24" t="n"/>
      <c r="H236" s="24" t="n"/>
      <c r="I236" s="25" t="n"/>
      <c r="J236" s="25" t="n"/>
      <c r="K236" s="25" t="n"/>
      <c r="L236" s="25" t="n"/>
      <c r="M236" s="26" t="n"/>
      <c r="N236" s="26" t="n"/>
      <c r="O236" s="27">
        <f>IF(OR($M236="",$N236=""),"",$N236/$M236)</f>
        <v/>
      </c>
      <c r="P236" s="28" t="n"/>
      <c r="Q236" s="24" t="n"/>
      <c r="R236" s="24" t="n"/>
      <c r="S236" s="24" t="n"/>
      <c r="T236" s="24" t="n"/>
      <c r="U236" s="24" t="n"/>
      <c r="V236" s="29">
        <f>IF($A236="","",$I$1+SUM($N$4:$N236))</f>
        <v/>
      </c>
      <c r="W236" s="30">
        <f>IF($A236="",0,$V236-MAX($I$1,MAX($V$4:$V236)))</f>
        <v/>
      </c>
    </row>
    <row r="237" ht="15" customHeight="1">
      <c r="A237" s="20" t="n"/>
      <c r="B237" s="21">
        <f>IF($A237="","",$A237-WEEKDAY($A237,3))</f>
        <v/>
      </c>
      <c r="C237" s="22">
        <f>IF($A237="","",CHOOSE(WEEKDAY($A237),"Domingo","Segunda","Terça","Quarta","Quinta","Sexta","Sábado"))</f>
        <v/>
      </c>
      <c r="D237" s="23" t="n"/>
      <c r="E237" s="22">
        <f>IF($D237="","",IF($D237&lt;TIME(10,0,0),"Antes das 10h",IF($D237&lt;TIME(12,0,0),"10h às 12h",IF($D237&lt;TIME(15,0,0),"12h às 15h","Depois das 15h"))))</f>
        <v/>
      </c>
      <c r="F237" s="24" t="n"/>
      <c r="G237" s="24" t="n"/>
      <c r="H237" s="24" t="n"/>
      <c r="I237" s="25" t="n"/>
      <c r="J237" s="25" t="n"/>
      <c r="K237" s="25" t="n"/>
      <c r="L237" s="25" t="n"/>
      <c r="M237" s="26" t="n"/>
      <c r="N237" s="26" t="n"/>
      <c r="O237" s="27">
        <f>IF(OR($M237="",$N237=""),"",$N237/$M237)</f>
        <v/>
      </c>
      <c r="P237" s="28" t="n"/>
      <c r="Q237" s="24" t="n"/>
      <c r="R237" s="24" t="n"/>
      <c r="S237" s="24" t="n"/>
      <c r="T237" s="24" t="n"/>
      <c r="U237" s="24" t="n"/>
      <c r="V237" s="29">
        <f>IF($A237="","",$I$1+SUM($N$4:$N237))</f>
        <v/>
      </c>
      <c r="W237" s="30">
        <f>IF($A237="",0,$V237-MAX($I$1,MAX($V$4:$V237)))</f>
        <v/>
      </c>
    </row>
    <row r="238" ht="15" customHeight="1">
      <c r="A238" s="20" t="n"/>
      <c r="B238" s="21">
        <f>IF($A238="","",$A238-WEEKDAY($A238,3))</f>
        <v/>
      </c>
      <c r="C238" s="22">
        <f>IF($A238="","",CHOOSE(WEEKDAY($A238),"Domingo","Segunda","Terça","Quarta","Quinta","Sexta","Sábado"))</f>
        <v/>
      </c>
      <c r="D238" s="23" t="n"/>
      <c r="E238" s="22">
        <f>IF($D238="","",IF($D238&lt;TIME(10,0,0),"Antes das 10h",IF($D238&lt;TIME(12,0,0),"10h às 12h",IF($D238&lt;TIME(15,0,0),"12h às 15h","Depois das 15h"))))</f>
        <v/>
      </c>
      <c r="F238" s="24" t="n"/>
      <c r="G238" s="24" t="n"/>
      <c r="H238" s="24" t="n"/>
      <c r="I238" s="25" t="n"/>
      <c r="J238" s="25" t="n"/>
      <c r="K238" s="25" t="n"/>
      <c r="L238" s="25" t="n"/>
      <c r="M238" s="26" t="n"/>
      <c r="N238" s="26" t="n"/>
      <c r="O238" s="27">
        <f>IF(OR($M238="",$N238=""),"",$N238/$M238)</f>
        <v/>
      </c>
      <c r="P238" s="28" t="n"/>
      <c r="Q238" s="24" t="n"/>
      <c r="R238" s="24" t="n"/>
      <c r="S238" s="24" t="n"/>
      <c r="T238" s="24" t="n"/>
      <c r="U238" s="24" t="n"/>
      <c r="V238" s="29">
        <f>IF($A238="","",$I$1+SUM($N$4:$N238))</f>
        <v/>
      </c>
      <c r="W238" s="30">
        <f>IF($A238="",0,$V238-MAX($I$1,MAX($V$4:$V238)))</f>
        <v/>
      </c>
    </row>
    <row r="239" ht="15" customHeight="1">
      <c r="A239" s="20" t="n"/>
      <c r="B239" s="21">
        <f>IF($A239="","",$A239-WEEKDAY($A239,3))</f>
        <v/>
      </c>
      <c r="C239" s="22">
        <f>IF($A239="","",CHOOSE(WEEKDAY($A239),"Domingo","Segunda","Terça","Quarta","Quinta","Sexta","Sábado"))</f>
        <v/>
      </c>
      <c r="D239" s="23" t="n"/>
      <c r="E239" s="22">
        <f>IF($D239="","",IF($D239&lt;TIME(10,0,0),"Antes das 10h",IF($D239&lt;TIME(12,0,0),"10h às 12h",IF($D239&lt;TIME(15,0,0),"12h às 15h","Depois das 15h"))))</f>
        <v/>
      </c>
      <c r="F239" s="24" t="n"/>
      <c r="G239" s="24" t="n"/>
      <c r="H239" s="24" t="n"/>
      <c r="I239" s="25" t="n"/>
      <c r="J239" s="25" t="n"/>
      <c r="K239" s="25" t="n"/>
      <c r="L239" s="25" t="n"/>
      <c r="M239" s="26" t="n"/>
      <c r="N239" s="26" t="n"/>
      <c r="O239" s="27">
        <f>IF(OR($M239="",$N239=""),"",$N239/$M239)</f>
        <v/>
      </c>
      <c r="P239" s="28" t="n"/>
      <c r="Q239" s="24" t="n"/>
      <c r="R239" s="24" t="n"/>
      <c r="S239" s="24" t="n"/>
      <c r="T239" s="24" t="n"/>
      <c r="U239" s="24" t="n"/>
      <c r="V239" s="29">
        <f>IF($A239="","",$I$1+SUM($N$4:$N239))</f>
        <v/>
      </c>
      <c r="W239" s="30">
        <f>IF($A239="",0,$V239-MAX($I$1,MAX($V$4:$V239)))</f>
        <v/>
      </c>
    </row>
    <row r="240" ht="15" customHeight="1">
      <c r="A240" s="20" t="n"/>
      <c r="B240" s="21">
        <f>IF($A240="","",$A240-WEEKDAY($A240,3))</f>
        <v/>
      </c>
      <c r="C240" s="22">
        <f>IF($A240="","",CHOOSE(WEEKDAY($A240),"Domingo","Segunda","Terça","Quarta","Quinta","Sexta","Sábado"))</f>
        <v/>
      </c>
      <c r="D240" s="23" t="n"/>
      <c r="E240" s="22">
        <f>IF($D240="","",IF($D240&lt;TIME(10,0,0),"Antes das 10h",IF($D240&lt;TIME(12,0,0),"10h às 12h",IF($D240&lt;TIME(15,0,0),"12h às 15h","Depois das 15h"))))</f>
        <v/>
      </c>
      <c r="F240" s="24" t="n"/>
      <c r="G240" s="24" t="n"/>
      <c r="H240" s="24" t="n"/>
      <c r="I240" s="25" t="n"/>
      <c r="J240" s="25" t="n"/>
      <c r="K240" s="25" t="n"/>
      <c r="L240" s="25" t="n"/>
      <c r="M240" s="26" t="n"/>
      <c r="N240" s="26" t="n"/>
      <c r="O240" s="27">
        <f>IF(OR($M240="",$N240=""),"",$N240/$M240)</f>
        <v/>
      </c>
      <c r="P240" s="28" t="n"/>
      <c r="Q240" s="24" t="n"/>
      <c r="R240" s="24" t="n"/>
      <c r="S240" s="24" t="n"/>
      <c r="T240" s="24" t="n"/>
      <c r="U240" s="24" t="n"/>
      <c r="V240" s="29">
        <f>IF($A240="","",$I$1+SUM($N$4:$N240))</f>
        <v/>
      </c>
      <c r="W240" s="30">
        <f>IF($A240="",0,$V240-MAX($I$1,MAX($V$4:$V240)))</f>
        <v/>
      </c>
    </row>
    <row r="241" ht="15" customHeight="1">
      <c r="A241" s="20" t="n"/>
      <c r="B241" s="21">
        <f>IF($A241="","",$A241-WEEKDAY($A241,3))</f>
        <v/>
      </c>
      <c r="C241" s="22">
        <f>IF($A241="","",CHOOSE(WEEKDAY($A241),"Domingo","Segunda","Terça","Quarta","Quinta","Sexta","Sábado"))</f>
        <v/>
      </c>
      <c r="D241" s="23" t="n"/>
      <c r="E241" s="22">
        <f>IF($D241="","",IF($D241&lt;TIME(10,0,0),"Antes das 10h",IF($D241&lt;TIME(12,0,0),"10h às 12h",IF($D241&lt;TIME(15,0,0),"12h às 15h","Depois das 15h"))))</f>
        <v/>
      </c>
      <c r="F241" s="24" t="n"/>
      <c r="G241" s="24" t="n"/>
      <c r="H241" s="24" t="n"/>
      <c r="I241" s="25" t="n"/>
      <c r="J241" s="25" t="n"/>
      <c r="K241" s="25" t="n"/>
      <c r="L241" s="25" t="n"/>
      <c r="M241" s="26" t="n"/>
      <c r="N241" s="26" t="n"/>
      <c r="O241" s="27">
        <f>IF(OR($M241="",$N241=""),"",$N241/$M241)</f>
        <v/>
      </c>
      <c r="P241" s="28" t="n"/>
      <c r="Q241" s="24" t="n"/>
      <c r="R241" s="24" t="n"/>
      <c r="S241" s="24" t="n"/>
      <c r="T241" s="24" t="n"/>
      <c r="U241" s="24" t="n"/>
      <c r="V241" s="29">
        <f>IF($A241="","",$I$1+SUM($N$4:$N241))</f>
        <v/>
      </c>
      <c r="W241" s="30">
        <f>IF($A241="",0,$V241-MAX($I$1,MAX($V$4:$V241)))</f>
        <v/>
      </c>
    </row>
    <row r="242" ht="15" customHeight="1">
      <c r="A242" s="20" t="n"/>
      <c r="B242" s="21">
        <f>IF($A242="","",$A242-WEEKDAY($A242,3))</f>
        <v/>
      </c>
      <c r="C242" s="22">
        <f>IF($A242="","",CHOOSE(WEEKDAY($A242),"Domingo","Segunda","Terça","Quarta","Quinta","Sexta","Sábado"))</f>
        <v/>
      </c>
      <c r="D242" s="23" t="n"/>
      <c r="E242" s="22">
        <f>IF($D242="","",IF($D242&lt;TIME(10,0,0),"Antes das 10h",IF($D242&lt;TIME(12,0,0),"10h às 12h",IF($D242&lt;TIME(15,0,0),"12h às 15h","Depois das 15h"))))</f>
        <v/>
      </c>
      <c r="F242" s="24" t="n"/>
      <c r="G242" s="24" t="n"/>
      <c r="H242" s="24" t="n"/>
      <c r="I242" s="25" t="n"/>
      <c r="J242" s="25" t="n"/>
      <c r="K242" s="25" t="n"/>
      <c r="L242" s="25" t="n"/>
      <c r="M242" s="26" t="n"/>
      <c r="N242" s="26" t="n"/>
      <c r="O242" s="27">
        <f>IF(OR($M242="",$N242=""),"",$N242/$M242)</f>
        <v/>
      </c>
      <c r="P242" s="28" t="n"/>
      <c r="Q242" s="24" t="n"/>
      <c r="R242" s="24" t="n"/>
      <c r="S242" s="24" t="n"/>
      <c r="T242" s="24" t="n"/>
      <c r="U242" s="24" t="n"/>
      <c r="V242" s="29">
        <f>IF($A242="","",$I$1+SUM($N$4:$N242))</f>
        <v/>
      </c>
      <c r="W242" s="30">
        <f>IF($A242="",0,$V242-MAX($I$1,MAX($V$4:$V242)))</f>
        <v/>
      </c>
    </row>
    <row r="243" ht="15" customHeight="1">
      <c r="A243" s="20" t="n"/>
      <c r="B243" s="21">
        <f>IF($A243="","",$A243-WEEKDAY($A243,3))</f>
        <v/>
      </c>
      <c r="C243" s="22">
        <f>IF($A243="","",CHOOSE(WEEKDAY($A243),"Domingo","Segunda","Terça","Quarta","Quinta","Sexta","Sábado"))</f>
        <v/>
      </c>
      <c r="D243" s="23" t="n"/>
      <c r="E243" s="22">
        <f>IF($D243="","",IF($D243&lt;TIME(10,0,0),"Antes das 10h",IF($D243&lt;TIME(12,0,0),"10h às 12h",IF($D243&lt;TIME(15,0,0),"12h às 15h","Depois das 15h"))))</f>
        <v/>
      </c>
      <c r="F243" s="24" t="n"/>
      <c r="G243" s="24" t="n"/>
      <c r="H243" s="24" t="n"/>
      <c r="I243" s="25" t="n"/>
      <c r="J243" s="25" t="n"/>
      <c r="K243" s="25" t="n"/>
      <c r="L243" s="25" t="n"/>
      <c r="M243" s="26" t="n"/>
      <c r="N243" s="26" t="n"/>
      <c r="O243" s="27">
        <f>IF(OR($M243="",$N243=""),"",$N243/$M243)</f>
        <v/>
      </c>
      <c r="P243" s="28" t="n"/>
      <c r="Q243" s="24" t="n"/>
      <c r="R243" s="24" t="n"/>
      <c r="S243" s="24" t="n"/>
      <c r="T243" s="24" t="n"/>
      <c r="U243" s="24" t="n"/>
      <c r="V243" s="29">
        <f>IF($A243="","",$I$1+SUM($N$4:$N243))</f>
        <v/>
      </c>
      <c r="W243" s="30">
        <f>IF($A243="",0,$V243-MAX($I$1,MAX($V$4:$V243)))</f>
        <v/>
      </c>
    </row>
    <row r="244" ht="15" customHeight="1">
      <c r="A244" s="20" t="n"/>
      <c r="B244" s="21">
        <f>IF($A244="","",$A244-WEEKDAY($A244,3))</f>
        <v/>
      </c>
      <c r="C244" s="22">
        <f>IF($A244="","",CHOOSE(WEEKDAY($A244),"Domingo","Segunda","Terça","Quarta","Quinta","Sexta","Sábado"))</f>
        <v/>
      </c>
      <c r="D244" s="23" t="n"/>
      <c r="E244" s="22">
        <f>IF($D244="","",IF($D244&lt;TIME(10,0,0),"Antes das 10h",IF($D244&lt;TIME(12,0,0),"10h às 12h",IF($D244&lt;TIME(15,0,0),"12h às 15h","Depois das 15h"))))</f>
        <v/>
      </c>
      <c r="F244" s="24" t="n"/>
      <c r="G244" s="24" t="n"/>
      <c r="H244" s="24" t="n"/>
      <c r="I244" s="25" t="n"/>
      <c r="J244" s="25" t="n"/>
      <c r="K244" s="25" t="n"/>
      <c r="L244" s="25" t="n"/>
      <c r="M244" s="26" t="n"/>
      <c r="N244" s="26" t="n"/>
      <c r="O244" s="27">
        <f>IF(OR($M244="",$N244=""),"",$N244/$M244)</f>
        <v/>
      </c>
      <c r="P244" s="28" t="n"/>
      <c r="Q244" s="24" t="n"/>
      <c r="R244" s="24" t="n"/>
      <c r="S244" s="24" t="n"/>
      <c r="T244" s="24" t="n"/>
      <c r="U244" s="24" t="n"/>
      <c r="V244" s="29">
        <f>IF($A244="","",$I$1+SUM($N$4:$N244))</f>
        <v/>
      </c>
      <c r="W244" s="30">
        <f>IF($A244="",0,$V244-MAX($I$1,MAX($V$4:$V244)))</f>
        <v/>
      </c>
    </row>
    <row r="245" ht="15" customHeight="1">
      <c r="A245" s="20" t="n"/>
      <c r="B245" s="21">
        <f>IF($A245="","",$A245-WEEKDAY($A245,3))</f>
        <v/>
      </c>
      <c r="C245" s="22">
        <f>IF($A245="","",CHOOSE(WEEKDAY($A245),"Domingo","Segunda","Terça","Quarta","Quinta","Sexta","Sábado"))</f>
        <v/>
      </c>
      <c r="D245" s="23" t="n"/>
      <c r="E245" s="22">
        <f>IF($D245="","",IF($D245&lt;TIME(10,0,0),"Antes das 10h",IF($D245&lt;TIME(12,0,0),"10h às 12h",IF($D245&lt;TIME(15,0,0),"12h às 15h","Depois das 15h"))))</f>
        <v/>
      </c>
      <c r="F245" s="24" t="n"/>
      <c r="G245" s="24" t="n"/>
      <c r="H245" s="24" t="n"/>
      <c r="I245" s="25" t="n"/>
      <c r="J245" s="25" t="n"/>
      <c r="K245" s="25" t="n"/>
      <c r="L245" s="25" t="n"/>
      <c r="M245" s="26" t="n"/>
      <c r="N245" s="26" t="n"/>
      <c r="O245" s="27">
        <f>IF(OR($M245="",$N245=""),"",$N245/$M245)</f>
        <v/>
      </c>
      <c r="P245" s="28" t="n"/>
      <c r="Q245" s="24" t="n"/>
      <c r="R245" s="24" t="n"/>
      <c r="S245" s="24" t="n"/>
      <c r="T245" s="24" t="n"/>
      <c r="U245" s="24" t="n"/>
      <c r="V245" s="29">
        <f>IF($A245="","",$I$1+SUM($N$4:$N245))</f>
        <v/>
      </c>
      <c r="W245" s="30">
        <f>IF($A245="",0,$V245-MAX($I$1,MAX($V$4:$V245)))</f>
        <v/>
      </c>
    </row>
    <row r="246" ht="15" customHeight="1">
      <c r="A246" s="20" t="n"/>
      <c r="B246" s="21">
        <f>IF($A246="","",$A246-WEEKDAY($A246,3))</f>
        <v/>
      </c>
      <c r="C246" s="22">
        <f>IF($A246="","",CHOOSE(WEEKDAY($A246),"Domingo","Segunda","Terça","Quarta","Quinta","Sexta","Sábado"))</f>
        <v/>
      </c>
      <c r="D246" s="23" t="n"/>
      <c r="E246" s="22">
        <f>IF($D246="","",IF($D246&lt;TIME(10,0,0),"Antes das 10h",IF($D246&lt;TIME(12,0,0),"10h às 12h",IF($D246&lt;TIME(15,0,0),"12h às 15h","Depois das 15h"))))</f>
        <v/>
      </c>
      <c r="F246" s="24" t="n"/>
      <c r="G246" s="24" t="n"/>
      <c r="H246" s="24" t="n"/>
      <c r="I246" s="25" t="n"/>
      <c r="J246" s="25" t="n"/>
      <c r="K246" s="25" t="n"/>
      <c r="L246" s="25" t="n"/>
      <c r="M246" s="26" t="n"/>
      <c r="N246" s="26" t="n"/>
      <c r="O246" s="27">
        <f>IF(OR($M246="",$N246=""),"",$N246/$M246)</f>
        <v/>
      </c>
      <c r="P246" s="28" t="n"/>
      <c r="Q246" s="24" t="n"/>
      <c r="R246" s="24" t="n"/>
      <c r="S246" s="24" t="n"/>
      <c r="T246" s="24" t="n"/>
      <c r="U246" s="24" t="n"/>
      <c r="V246" s="29">
        <f>IF($A246="","",$I$1+SUM($N$4:$N246))</f>
        <v/>
      </c>
      <c r="W246" s="30">
        <f>IF($A246="",0,$V246-MAX($I$1,MAX($V$4:$V246)))</f>
        <v/>
      </c>
    </row>
    <row r="247" ht="15" customHeight="1">
      <c r="A247" s="20" t="n"/>
      <c r="B247" s="21">
        <f>IF($A247="","",$A247-WEEKDAY($A247,3))</f>
        <v/>
      </c>
      <c r="C247" s="22">
        <f>IF($A247="","",CHOOSE(WEEKDAY($A247),"Domingo","Segunda","Terça","Quarta","Quinta","Sexta","Sábado"))</f>
        <v/>
      </c>
      <c r="D247" s="23" t="n"/>
      <c r="E247" s="22">
        <f>IF($D247="","",IF($D247&lt;TIME(10,0,0),"Antes das 10h",IF($D247&lt;TIME(12,0,0),"10h às 12h",IF($D247&lt;TIME(15,0,0),"12h às 15h","Depois das 15h"))))</f>
        <v/>
      </c>
      <c r="F247" s="24" t="n"/>
      <c r="G247" s="24" t="n"/>
      <c r="H247" s="24" t="n"/>
      <c r="I247" s="25" t="n"/>
      <c r="J247" s="25" t="n"/>
      <c r="K247" s="25" t="n"/>
      <c r="L247" s="25" t="n"/>
      <c r="M247" s="26" t="n"/>
      <c r="N247" s="26" t="n"/>
      <c r="O247" s="27">
        <f>IF(OR($M247="",$N247=""),"",$N247/$M247)</f>
        <v/>
      </c>
      <c r="P247" s="28" t="n"/>
      <c r="Q247" s="24" t="n"/>
      <c r="R247" s="24" t="n"/>
      <c r="S247" s="24" t="n"/>
      <c r="T247" s="24" t="n"/>
      <c r="U247" s="24" t="n"/>
      <c r="V247" s="29">
        <f>IF($A247="","",$I$1+SUM($N$4:$N247))</f>
        <v/>
      </c>
      <c r="W247" s="30">
        <f>IF($A247="",0,$V247-MAX($I$1,MAX($V$4:$V247)))</f>
        <v/>
      </c>
    </row>
    <row r="248" ht="15" customHeight="1">
      <c r="A248" s="20" t="n"/>
      <c r="B248" s="21">
        <f>IF($A248="","",$A248-WEEKDAY($A248,3))</f>
        <v/>
      </c>
      <c r="C248" s="22">
        <f>IF($A248="","",CHOOSE(WEEKDAY($A248),"Domingo","Segunda","Terça","Quarta","Quinta","Sexta","Sábado"))</f>
        <v/>
      </c>
      <c r="D248" s="23" t="n"/>
      <c r="E248" s="22">
        <f>IF($D248="","",IF($D248&lt;TIME(10,0,0),"Antes das 10h",IF($D248&lt;TIME(12,0,0),"10h às 12h",IF($D248&lt;TIME(15,0,0),"12h às 15h","Depois das 15h"))))</f>
        <v/>
      </c>
      <c r="F248" s="24" t="n"/>
      <c r="G248" s="24" t="n"/>
      <c r="H248" s="24" t="n"/>
      <c r="I248" s="25" t="n"/>
      <c r="J248" s="25" t="n"/>
      <c r="K248" s="25" t="n"/>
      <c r="L248" s="25" t="n"/>
      <c r="M248" s="26" t="n"/>
      <c r="N248" s="26" t="n"/>
      <c r="O248" s="27">
        <f>IF(OR($M248="",$N248=""),"",$N248/$M248)</f>
        <v/>
      </c>
      <c r="P248" s="28" t="n"/>
      <c r="Q248" s="24" t="n"/>
      <c r="R248" s="24" t="n"/>
      <c r="S248" s="24" t="n"/>
      <c r="T248" s="24" t="n"/>
      <c r="U248" s="24" t="n"/>
      <c r="V248" s="29">
        <f>IF($A248="","",$I$1+SUM($N$4:$N248))</f>
        <v/>
      </c>
      <c r="W248" s="30">
        <f>IF($A248="",0,$V248-MAX($I$1,MAX($V$4:$V248)))</f>
        <v/>
      </c>
    </row>
    <row r="249" ht="15" customHeight="1">
      <c r="A249" s="20" t="n"/>
      <c r="B249" s="21">
        <f>IF($A249="","",$A249-WEEKDAY($A249,3))</f>
        <v/>
      </c>
      <c r="C249" s="22">
        <f>IF($A249="","",CHOOSE(WEEKDAY($A249),"Domingo","Segunda","Terça","Quarta","Quinta","Sexta","Sábado"))</f>
        <v/>
      </c>
      <c r="D249" s="23" t="n"/>
      <c r="E249" s="22">
        <f>IF($D249="","",IF($D249&lt;TIME(10,0,0),"Antes das 10h",IF($D249&lt;TIME(12,0,0),"10h às 12h",IF($D249&lt;TIME(15,0,0),"12h às 15h","Depois das 15h"))))</f>
        <v/>
      </c>
      <c r="F249" s="24" t="n"/>
      <c r="G249" s="24" t="n"/>
      <c r="H249" s="24" t="n"/>
      <c r="I249" s="25" t="n"/>
      <c r="J249" s="25" t="n"/>
      <c r="K249" s="25" t="n"/>
      <c r="L249" s="25" t="n"/>
      <c r="M249" s="26" t="n"/>
      <c r="N249" s="26" t="n"/>
      <c r="O249" s="27">
        <f>IF(OR($M249="",$N249=""),"",$N249/$M249)</f>
        <v/>
      </c>
      <c r="P249" s="28" t="n"/>
      <c r="Q249" s="24" t="n"/>
      <c r="R249" s="24" t="n"/>
      <c r="S249" s="24" t="n"/>
      <c r="T249" s="24" t="n"/>
      <c r="U249" s="24" t="n"/>
      <c r="V249" s="29">
        <f>IF($A249="","",$I$1+SUM($N$4:$N249))</f>
        <v/>
      </c>
      <c r="W249" s="30">
        <f>IF($A249="",0,$V249-MAX($I$1,MAX($V$4:$V249)))</f>
        <v/>
      </c>
    </row>
    <row r="250" ht="15" customHeight="1">
      <c r="A250" s="20" t="n"/>
      <c r="B250" s="21">
        <f>IF($A250="","",$A250-WEEKDAY($A250,3))</f>
        <v/>
      </c>
      <c r="C250" s="22">
        <f>IF($A250="","",CHOOSE(WEEKDAY($A250),"Domingo","Segunda","Terça","Quarta","Quinta","Sexta","Sábado"))</f>
        <v/>
      </c>
      <c r="D250" s="23" t="n"/>
      <c r="E250" s="22">
        <f>IF($D250="","",IF($D250&lt;TIME(10,0,0),"Antes das 10h",IF($D250&lt;TIME(12,0,0),"10h às 12h",IF($D250&lt;TIME(15,0,0),"12h às 15h","Depois das 15h"))))</f>
        <v/>
      </c>
      <c r="F250" s="24" t="n"/>
      <c r="G250" s="24" t="n"/>
      <c r="H250" s="24" t="n"/>
      <c r="I250" s="25" t="n"/>
      <c r="J250" s="25" t="n"/>
      <c r="K250" s="25" t="n"/>
      <c r="L250" s="25" t="n"/>
      <c r="M250" s="26" t="n"/>
      <c r="N250" s="26" t="n"/>
      <c r="O250" s="27">
        <f>IF(OR($M250="",$N250=""),"",$N250/$M250)</f>
        <v/>
      </c>
      <c r="P250" s="28" t="n"/>
      <c r="Q250" s="24" t="n"/>
      <c r="R250" s="24" t="n"/>
      <c r="S250" s="24" t="n"/>
      <c r="T250" s="24" t="n"/>
      <c r="U250" s="24" t="n"/>
      <c r="V250" s="29">
        <f>IF($A250="","",$I$1+SUM($N$4:$N250))</f>
        <v/>
      </c>
      <c r="W250" s="30">
        <f>IF($A250="",0,$V250-MAX($I$1,MAX($V$4:$V250)))</f>
        <v/>
      </c>
    </row>
    <row r="251" ht="15" customHeight="1">
      <c r="A251" s="20" t="n"/>
      <c r="B251" s="21">
        <f>IF($A251="","",$A251-WEEKDAY($A251,3))</f>
        <v/>
      </c>
      <c r="C251" s="22">
        <f>IF($A251="","",CHOOSE(WEEKDAY($A251),"Domingo","Segunda","Terça","Quarta","Quinta","Sexta","Sábado"))</f>
        <v/>
      </c>
      <c r="D251" s="23" t="n"/>
      <c r="E251" s="22">
        <f>IF($D251="","",IF($D251&lt;TIME(10,0,0),"Antes das 10h",IF($D251&lt;TIME(12,0,0),"10h às 12h",IF($D251&lt;TIME(15,0,0),"12h às 15h","Depois das 15h"))))</f>
        <v/>
      </c>
      <c r="F251" s="24" t="n"/>
      <c r="G251" s="24" t="n"/>
      <c r="H251" s="24" t="n"/>
      <c r="I251" s="25" t="n"/>
      <c r="J251" s="25" t="n"/>
      <c r="K251" s="25" t="n"/>
      <c r="L251" s="25" t="n"/>
      <c r="M251" s="26" t="n"/>
      <c r="N251" s="26" t="n"/>
      <c r="O251" s="27">
        <f>IF(OR($M251="",$N251=""),"",$N251/$M251)</f>
        <v/>
      </c>
      <c r="P251" s="28" t="n"/>
      <c r="Q251" s="24" t="n"/>
      <c r="R251" s="24" t="n"/>
      <c r="S251" s="24" t="n"/>
      <c r="T251" s="24" t="n"/>
      <c r="U251" s="24" t="n"/>
      <c r="V251" s="29">
        <f>IF($A251="","",$I$1+SUM($N$4:$N251))</f>
        <v/>
      </c>
      <c r="W251" s="30">
        <f>IF($A251="",0,$V251-MAX($I$1,MAX($V$4:$V251)))</f>
        <v/>
      </c>
    </row>
    <row r="252" ht="15" customHeight="1">
      <c r="A252" s="20" t="n"/>
      <c r="B252" s="21">
        <f>IF($A252="","",$A252-WEEKDAY($A252,3))</f>
        <v/>
      </c>
      <c r="C252" s="22">
        <f>IF($A252="","",CHOOSE(WEEKDAY($A252),"Domingo","Segunda","Terça","Quarta","Quinta","Sexta","Sábado"))</f>
        <v/>
      </c>
      <c r="D252" s="23" t="n"/>
      <c r="E252" s="22">
        <f>IF($D252="","",IF($D252&lt;TIME(10,0,0),"Antes das 10h",IF($D252&lt;TIME(12,0,0),"10h às 12h",IF($D252&lt;TIME(15,0,0),"12h às 15h","Depois das 15h"))))</f>
        <v/>
      </c>
      <c r="F252" s="24" t="n"/>
      <c r="G252" s="24" t="n"/>
      <c r="H252" s="24" t="n"/>
      <c r="I252" s="25" t="n"/>
      <c r="J252" s="25" t="n"/>
      <c r="K252" s="25" t="n"/>
      <c r="L252" s="25" t="n"/>
      <c r="M252" s="26" t="n"/>
      <c r="N252" s="26" t="n"/>
      <c r="O252" s="27">
        <f>IF(OR($M252="",$N252=""),"",$N252/$M252)</f>
        <v/>
      </c>
      <c r="P252" s="28" t="n"/>
      <c r="Q252" s="24" t="n"/>
      <c r="R252" s="24" t="n"/>
      <c r="S252" s="24" t="n"/>
      <c r="T252" s="24" t="n"/>
      <c r="U252" s="24" t="n"/>
      <c r="V252" s="29">
        <f>IF($A252="","",$I$1+SUM($N$4:$N252))</f>
        <v/>
      </c>
      <c r="W252" s="30">
        <f>IF($A252="",0,$V252-MAX($I$1,MAX($V$4:$V252)))</f>
        <v/>
      </c>
    </row>
    <row r="253" ht="15" customHeight="1">
      <c r="A253" s="20" t="n"/>
      <c r="B253" s="21">
        <f>IF($A253="","",$A253-WEEKDAY($A253,3))</f>
        <v/>
      </c>
      <c r="C253" s="22">
        <f>IF($A253="","",CHOOSE(WEEKDAY($A253),"Domingo","Segunda","Terça","Quarta","Quinta","Sexta","Sábado"))</f>
        <v/>
      </c>
      <c r="D253" s="23" t="n"/>
      <c r="E253" s="22">
        <f>IF($D253="","",IF($D253&lt;TIME(10,0,0),"Antes das 10h",IF($D253&lt;TIME(12,0,0),"10h às 12h",IF($D253&lt;TIME(15,0,0),"12h às 15h","Depois das 15h"))))</f>
        <v/>
      </c>
      <c r="F253" s="24" t="n"/>
      <c r="G253" s="24" t="n"/>
      <c r="H253" s="24" t="n"/>
      <c r="I253" s="25" t="n"/>
      <c r="J253" s="25" t="n"/>
      <c r="K253" s="25" t="n"/>
      <c r="L253" s="25" t="n"/>
      <c r="M253" s="26" t="n"/>
      <c r="N253" s="26" t="n"/>
      <c r="O253" s="27">
        <f>IF(OR($M253="",$N253=""),"",$N253/$M253)</f>
        <v/>
      </c>
      <c r="P253" s="28" t="n"/>
      <c r="Q253" s="24" t="n"/>
      <c r="R253" s="24" t="n"/>
      <c r="S253" s="24" t="n"/>
      <c r="T253" s="24" t="n"/>
      <c r="U253" s="24" t="n"/>
      <c r="V253" s="29">
        <f>IF($A253="","",$I$1+SUM($N$4:$N253))</f>
        <v/>
      </c>
      <c r="W253" s="30">
        <f>IF($A253="",0,$V253-MAX($I$1,MAX($V$4:$V253)))</f>
        <v/>
      </c>
    </row>
    <row r="254" ht="15" customHeight="1">
      <c r="A254" s="20" t="n"/>
      <c r="B254" s="21">
        <f>IF($A254="","",$A254-WEEKDAY($A254,3))</f>
        <v/>
      </c>
      <c r="C254" s="22">
        <f>IF($A254="","",CHOOSE(WEEKDAY($A254),"Domingo","Segunda","Terça","Quarta","Quinta","Sexta","Sábado"))</f>
        <v/>
      </c>
      <c r="D254" s="23" t="n"/>
      <c r="E254" s="22">
        <f>IF($D254="","",IF($D254&lt;TIME(10,0,0),"Antes das 10h",IF($D254&lt;TIME(12,0,0),"10h às 12h",IF($D254&lt;TIME(15,0,0),"12h às 15h","Depois das 15h"))))</f>
        <v/>
      </c>
      <c r="F254" s="24" t="n"/>
      <c r="G254" s="24" t="n"/>
      <c r="H254" s="24" t="n"/>
      <c r="I254" s="25" t="n"/>
      <c r="J254" s="25" t="n"/>
      <c r="K254" s="25" t="n"/>
      <c r="L254" s="25" t="n"/>
      <c r="M254" s="26" t="n"/>
      <c r="N254" s="26" t="n"/>
      <c r="O254" s="27">
        <f>IF(OR($M254="",$N254=""),"",$N254/$M254)</f>
        <v/>
      </c>
      <c r="P254" s="28" t="n"/>
      <c r="Q254" s="24" t="n"/>
      <c r="R254" s="24" t="n"/>
      <c r="S254" s="24" t="n"/>
      <c r="T254" s="24" t="n"/>
      <c r="U254" s="24" t="n"/>
      <c r="V254" s="29">
        <f>IF($A254="","",$I$1+SUM($N$4:$N254))</f>
        <v/>
      </c>
      <c r="W254" s="30">
        <f>IF($A254="",0,$V254-MAX($I$1,MAX($V$4:$V254)))</f>
        <v/>
      </c>
    </row>
    <row r="255" ht="15" customHeight="1">
      <c r="A255" s="20" t="n"/>
      <c r="B255" s="21">
        <f>IF($A255="","",$A255-WEEKDAY($A255,3))</f>
        <v/>
      </c>
      <c r="C255" s="22">
        <f>IF($A255="","",CHOOSE(WEEKDAY($A255),"Domingo","Segunda","Terça","Quarta","Quinta","Sexta","Sábado"))</f>
        <v/>
      </c>
      <c r="D255" s="23" t="n"/>
      <c r="E255" s="22">
        <f>IF($D255="","",IF($D255&lt;TIME(10,0,0),"Antes das 10h",IF($D255&lt;TIME(12,0,0),"10h às 12h",IF($D255&lt;TIME(15,0,0),"12h às 15h","Depois das 15h"))))</f>
        <v/>
      </c>
      <c r="F255" s="24" t="n"/>
      <c r="G255" s="24" t="n"/>
      <c r="H255" s="24" t="n"/>
      <c r="I255" s="25" t="n"/>
      <c r="J255" s="25" t="n"/>
      <c r="K255" s="25" t="n"/>
      <c r="L255" s="25" t="n"/>
      <c r="M255" s="26" t="n"/>
      <c r="N255" s="26" t="n"/>
      <c r="O255" s="27">
        <f>IF(OR($M255="",$N255=""),"",$N255/$M255)</f>
        <v/>
      </c>
      <c r="P255" s="28" t="n"/>
      <c r="Q255" s="24" t="n"/>
      <c r="R255" s="24" t="n"/>
      <c r="S255" s="24" t="n"/>
      <c r="T255" s="24" t="n"/>
      <c r="U255" s="24" t="n"/>
      <c r="V255" s="29">
        <f>IF($A255="","",$I$1+SUM($N$4:$N255))</f>
        <v/>
      </c>
      <c r="W255" s="30">
        <f>IF($A255="",0,$V255-MAX($I$1,MAX($V$4:$V255)))</f>
        <v/>
      </c>
    </row>
    <row r="256" ht="15" customHeight="1">
      <c r="A256" s="20" t="n"/>
      <c r="B256" s="21">
        <f>IF($A256="","",$A256-WEEKDAY($A256,3))</f>
        <v/>
      </c>
      <c r="C256" s="22">
        <f>IF($A256="","",CHOOSE(WEEKDAY($A256),"Domingo","Segunda","Terça","Quarta","Quinta","Sexta","Sábado"))</f>
        <v/>
      </c>
      <c r="D256" s="23" t="n"/>
      <c r="E256" s="22">
        <f>IF($D256="","",IF($D256&lt;TIME(10,0,0),"Antes das 10h",IF($D256&lt;TIME(12,0,0),"10h às 12h",IF($D256&lt;TIME(15,0,0),"12h às 15h","Depois das 15h"))))</f>
        <v/>
      </c>
      <c r="F256" s="24" t="n"/>
      <c r="G256" s="24" t="n"/>
      <c r="H256" s="24" t="n"/>
      <c r="I256" s="25" t="n"/>
      <c r="J256" s="25" t="n"/>
      <c r="K256" s="25" t="n"/>
      <c r="L256" s="25" t="n"/>
      <c r="M256" s="26" t="n"/>
      <c r="N256" s="26" t="n"/>
      <c r="O256" s="27">
        <f>IF(OR($M256="",$N256=""),"",$N256/$M256)</f>
        <v/>
      </c>
      <c r="P256" s="28" t="n"/>
      <c r="Q256" s="24" t="n"/>
      <c r="R256" s="24" t="n"/>
      <c r="S256" s="24" t="n"/>
      <c r="T256" s="24" t="n"/>
      <c r="U256" s="24" t="n"/>
      <c r="V256" s="29">
        <f>IF($A256="","",$I$1+SUM($N$4:$N256))</f>
        <v/>
      </c>
      <c r="W256" s="30">
        <f>IF($A256="",0,$V256-MAX($I$1,MAX($V$4:$V256)))</f>
        <v/>
      </c>
    </row>
    <row r="257" ht="15" customHeight="1">
      <c r="A257" s="20" t="n"/>
      <c r="B257" s="21">
        <f>IF($A257="","",$A257-WEEKDAY($A257,3))</f>
        <v/>
      </c>
      <c r="C257" s="22">
        <f>IF($A257="","",CHOOSE(WEEKDAY($A257),"Domingo","Segunda","Terça","Quarta","Quinta","Sexta","Sábado"))</f>
        <v/>
      </c>
      <c r="D257" s="23" t="n"/>
      <c r="E257" s="22">
        <f>IF($D257="","",IF($D257&lt;TIME(10,0,0),"Antes das 10h",IF($D257&lt;TIME(12,0,0),"10h às 12h",IF($D257&lt;TIME(15,0,0),"12h às 15h","Depois das 15h"))))</f>
        <v/>
      </c>
      <c r="F257" s="24" t="n"/>
      <c r="G257" s="24" t="n"/>
      <c r="H257" s="24" t="n"/>
      <c r="I257" s="25" t="n"/>
      <c r="J257" s="25" t="n"/>
      <c r="K257" s="25" t="n"/>
      <c r="L257" s="25" t="n"/>
      <c r="M257" s="26" t="n"/>
      <c r="N257" s="26" t="n"/>
      <c r="O257" s="27">
        <f>IF(OR($M257="",$N257=""),"",$N257/$M257)</f>
        <v/>
      </c>
      <c r="P257" s="28" t="n"/>
      <c r="Q257" s="24" t="n"/>
      <c r="R257" s="24" t="n"/>
      <c r="S257" s="24" t="n"/>
      <c r="T257" s="24" t="n"/>
      <c r="U257" s="24" t="n"/>
      <c r="V257" s="29">
        <f>IF($A257="","",$I$1+SUM($N$4:$N257))</f>
        <v/>
      </c>
      <c r="W257" s="30">
        <f>IF($A257="",0,$V257-MAX($I$1,MAX($V$4:$V257)))</f>
        <v/>
      </c>
    </row>
    <row r="258" ht="15" customHeight="1">
      <c r="A258" s="20" t="n"/>
      <c r="B258" s="21">
        <f>IF($A258="","",$A258-WEEKDAY($A258,3))</f>
        <v/>
      </c>
      <c r="C258" s="22">
        <f>IF($A258="","",CHOOSE(WEEKDAY($A258),"Domingo","Segunda","Terça","Quarta","Quinta","Sexta","Sábado"))</f>
        <v/>
      </c>
      <c r="D258" s="23" t="n"/>
      <c r="E258" s="22">
        <f>IF($D258="","",IF($D258&lt;TIME(10,0,0),"Antes das 10h",IF($D258&lt;TIME(12,0,0),"10h às 12h",IF($D258&lt;TIME(15,0,0),"12h às 15h","Depois das 15h"))))</f>
        <v/>
      </c>
      <c r="F258" s="24" t="n"/>
      <c r="G258" s="24" t="n"/>
      <c r="H258" s="24" t="n"/>
      <c r="I258" s="25" t="n"/>
      <c r="J258" s="25" t="n"/>
      <c r="K258" s="25" t="n"/>
      <c r="L258" s="25" t="n"/>
      <c r="M258" s="26" t="n"/>
      <c r="N258" s="26" t="n"/>
      <c r="O258" s="27">
        <f>IF(OR($M258="",$N258=""),"",$N258/$M258)</f>
        <v/>
      </c>
      <c r="P258" s="28" t="n"/>
      <c r="Q258" s="24" t="n"/>
      <c r="R258" s="24" t="n"/>
      <c r="S258" s="24" t="n"/>
      <c r="T258" s="24" t="n"/>
      <c r="U258" s="24" t="n"/>
      <c r="V258" s="29">
        <f>IF($A258="","",$I$1+SUM($N$4:$N258))</f>
        <v/>
      </c>
      <c r="W258" s="30">
        <f>IF($A258="",0,$V258-MAX($I$1,MAX($V$4:$V258)))</f>
        <v/>
      </c>
    </row>
    <row r="259" ht="15" customHeight="1">
      <c r="A259" s="20" t="n"/>
      <c r="B259" s="21">
        <f>IF($A259="","",$A259-WEEKDAY($A259,3))</f>
        <v/>
      </c>
      <c r="C259" s="22">
        <f>IF($A259="","",CHOOSE(WEEKDAY($A259),"Domingo","Segunda","Terça","Quarta","Quinta","Sexta","Sábado"))</f>
        <v/>
      </c>
      <c r="D259" s="23" t="n"/>
      <c r="E259" s="22">
        <f>IF($D259="","",IF($D259&lt;TIME(10,0,0),"Antes das 10h",IF($D259&lt;TIME(12,0,0),"10h às 12h",IF($D259&lt;TIME(15,0,0),"12h às 15h","Depois das 15h"))))</f>
        <v/>
      </c>
      <c r="F259" s="24" t="n"/>
      <c r="G259" s="24" t="n"/>
      <c r="H259" s="24" t="n"/>
      <c r="I259" s="25" t="n"/>
      <c r="J259" s="25" t="n"/>
      <c r="K259" s="25" t="n"/>
      <c r="L259" s="25" t="n"/>
      <c r="M259" s="26" t="n"/>
      <c r="N259" s="26" t="n"/>
      <c r="O259" s="27">
        <f>IF(OR($M259="",$N259=""),"",$N259/$M259)</f>
        <v/>
      </c>
      <c r="P259" s="28" t="n"/>
      <c r="Q259" s="24" t="n"/>
      <c r="R259" s="24" t="n"/>
      <c r="S259" s="24" t="n"/>
      <c r="T259" s="24" t="n"/>
      <c r="U259" s="24" t="n"/>
      <c r="V259" s="29">
        <f>IF($A259="","",$I$1+SUM($N$4:$N259))</f>
        <v/>
      </c>
      <c r="W259" s="30">
        <f>IF($A259="",0,$V259-MAX($I$1,MAX($V$4:$V259)))</f>
        <v/>
      </c>
    </row>
    <row r="260" ht="15" customHeight="1">
      <c r="A260" s="20" t="n"/>
      <c r="B260" s="21">
        <f>IF($A260="","",$A260-WEEKDAY($A260,3))</f>
        <v/>
      </c>
      <c r="C260" s="22">
        <f>IF($A260="","",CHOOSE(WEEKDAY($A260),"Domingo","Segunda","Terça","Quarta","Quinta","Sexta","Sábado"))</f>
        <v/>
      </c>
      <c r="D260" s="23" t="n"/>
      <c r="E260" s="22">
        <f>IF($D260="","",IF($D260&lt;TIME(10,0,0),"Antes das 10h",IF($D260&lt;TIME(12,0,0),"10h às 12h",IF($D260&lt;TIME(15,0,0),"12h às 15h","Depois das 15h"))))</f>
        <v/>
      </c>
      <c r="F260" s="24" t="n"/>
      <c r="G260" s="24" t="n"/>
      <c r="H260" s="24" t="n"/>
      <c r="I260" s="25" t="n"/>
      <c r="J260" s="25" t="n"/>
      <c r="K260" s="25" t="n"/>
      <c r="L260" s="25" t="n"/>
      <c r="M260" s="26" t="n"/>
      <c r="N260" s="26" t="n"/>
      <c r="O260" s="27">
        <f>IF(OR($M260="",$N260=""),"",$N260/$M260)</f>
        <v/>
      </c>
      <c r="P260" s="28" t="n"/>
      <c r="Q260" s="24" t="n"/>
      <c r="R260" s="24" t="n"/>
      <c r="S260" s="24" t="n"/>
      <c r="T260" s="24" t="n"/>
      <c r="U260" s="24" t="n"/>
      <c r="V260" s="29">
        <f>IF($A260="","",$I$1+SUM($N$4:$N260))</f>
        <v/>
      </c>
      <c r="W260" s="30">
        <f>IF($A260="",0,$V260-MAX($I$1,MAX($V$4:$V260)))</f>
        <v/>
      </c>
    </row>
    <row r="261" ht="15" customHeight="1">
      <c r="A261" s="20" t="n"/>
      <c r="B261" s="21">
        <f>IF($A261="","",$A261-WEEKDAY($A261,3))</f>
        <v/>
      </c>
      <c r="C261" s="22">
        <f>IF($A261="","",CHOOSE(WEEKDAY($A261),"Domingo","Segunda","Terça","Quarta","Quinta","Sexta","Sábado"))</f>
        <v/>
      </c>
      <c r="D261" s="23" t="n"/>
      <c r="E261" s="22">
        <f>IF($D261="","",IF($D261&lt;TIME(10,0,0),"Antes das 10h",IF($D261&lt;TIME(12,0,0),"10h às 12h",IF($D261&lt;TIME(15,0,0),"12h às 15h","Depois das 15h"))))</f>
        <v/>
      </c>
      <c r="F261" s="24" t="n"/>
      <c r="G261" s="24" t="n"/>
      <c r="H261" s="24" t="n"/>
      <c r="I261" s="25" t="n"/>
      <c r="J261" s="25" t="n"/>
      <c r="K261" s="25" t="n"/>
      <c r="L261" s="25" t="n"/>
      <c r="M261" s="26" t="n"/>
      <c r="N261" s="26" t="n"/>
      <c r="O261" s="27">
        <f>IF(OR($M261="",$N261=""),"",$N261/$M261)</f>
        <v/>
      </c>
      <c r="P261" s="28" t="n"/>
      <c r="Q261" s="24" t="n"/>
      <c r="R261" s="24" t="n"/>
      <c r="S261" s="24" t="n"/>
      <c r="T261" s="24" t="n"/>
      <c r="U261" s="24" t="n"/>
      <c r="V261" s="29">
        <f>IF($A261="","",$I$1+SUM($N$4:$N261))</f>
        <v/>
      </c>
      <c r="W261" s="30">
        <f>IF($A261="",0,$V261-MAX($I$1,MAX($V$4:$V261)))</f>
        <v/>
      </c>
    </row>
    <row r="262" ht="15" customHeight="1">
      <c r="A262" s="20" t="n"/>
      <c r="B262" s="21">
        <f>IF($A262="","",$A262-WEEKDAY($A262,3))</f>
        <v/>
      </c>
      <c r="C262" s="22">
        <f>IF($A262="","",CHOOSE(WEEKDAY($A262),"Domingo","Segunda","Terça","Quarta","Quinta","Sexta","Sábado"))</f>
        <v/>
      </c>
      <c r="D262" s="23" t="n"/>
      <c r="E262" s="22">
        <f>IF($D262="","",IF($D262&lt;TIME(10,0,0),"Antes das 10h",IF($D262&lt;TIME(12,0,0),"10h às 12h",IF($D262&lt;TIME(15,0,0),"12h às 15h","Depois das 15h"))))</f>
        <v/>
      </c>
      <c r="F262" s="24" t="n"/>
      <c r="G262" s="24" t="n"/>
      <c r="H262" s="24" t="n"/>
      <c r="I262" s="25" t="n"/>
      <c r="J262" s="25" t="n"/>
      <c r="K262" s="25" t="n"/>
      <c r="L262" s="25" t="n"/>
      <c r="M262" s="26" t="n"/>
      <c r="N262" s="26" t="n"/>
      <c r="O262" s="27">
        <f>IF(OR($M262="",$N262=""),"",$N262/$M262)</f>
        <v/>
      </c>
      <c r="P262" s="28" t="n"/>
      <c r="Q262" s="24" t="n"/>
      <c r="R262" s="24" t="n"/>
      <c r="S262" s="24" t="n"/>
      <c r="T262" s="24" t="n"/>
      <c r="U262" s="24" t="n"/>
      <c r="V262" s="29">
        <f>IF($A262="","",$I$1+SUM($N$4:$N262))</f>
        <v/>
      </c>
      <c r="W262" s="30">
        <f>IF($A262="",0,$V262-MAX($I$1,MAX($V$4:$V262)))</f>
        <v/>
      </c>
    </row>
    <row r="263" ht="15" customHeight="1">
      <c r="A263" s="20" t="n"/>
      <c r="B263" s="21">
        <f>IF($A263="","",$A263-WEEKDAY($A263,3))</f>
        <v/>
      </c>
      <c r="C263" s="22">
        <f>IF($A263="","",CHOOSE(WEEKDAY($A263),"Domingo","Segunda","Terça","Quarta","Quinta","Sexta","Sábado"))</f>
        <v/>
      </c>
      <c r="D263" s="23" t="n"/>
      <c r="E263" s="22">
        <f>IF($D263="","",IF($D263&lt;TIME(10,0,0),"Antes das 10h",IF($D263&lt;TIME(12,0,0),"10h às 12h",IF($D263&lt;TIME(15,0,0),"12h às 15h","Depois das 15h"))))</f>
        <v/>
      </c>
      <c r="F263" s="24" t="n"/>
      <c r="G263" s="24" t="n"/>
      <c r="H263" s="24" t="n"/>
      <c r="I263" s="25" t="n"/>
      <c r="J263" s="25" t="n"/>
      <c r="K263" s="25" t="n"/>
      <c r="L263" s="25" t="n"/>
      <c r="M263" s="26" t="n"/>
      <c r="N263" s="26" t="n"/>
      <c r="O263" s="27">
        <f>IF(OR($M263="",$N263=""),"",$N263/$M263)</f>
        <v/>
      </c>
      <c r="P263" s="28" t="n"/>
      <c r="Q263" s="24" t="n"/>
      <c r="R263" s="24" t="n"/>
      <c r="S263" s="24" t="n"/>
      <c r="T263" s="24" t="n"/>
      <c r="U263" s="24" t="n"/>
      <c r="V263" s="29">
        <f>IF($A263="","",$I$1+SUM($N$4:$N263))</f>
        <v/>
      </c>
      <c r="W263" s="30">
        <f>IF($A263="",0,$V263-MAX($I$1,MAX($V$4:$V263)))</f>
        <v/>
      </c>
    </row>
    <row r="264" ht="15" customHeight="1">
      <c r="A264" s="20" t="n"/>
      <c r="B264" s="21">
        <f>IF($A264="","",$A264-WEEKDAY($A264,3))</f>
        <v/>
      </c>
      <c r="C264" s="22">
        <f>IF($A264="","",CHOOSE(WEEKDAY($A264),"Domingo","Segunda","Terça","Quarta","Quinta","Sexta","Sábado"))</f>
        <v/>
      </c>
      <c r="D264" s="23" t="n"/>
      <c r="E264" s="22">
        <f>IF($D264="","",IF($D264&lt;TIME(10,0,0),"Antes das 10h",IF($D264&lt;TIME(12,0,0),"10h às 12h",IF($D264&lt;TIME(15,0,0),"12h às 15h","Depois das 15h"))))</f>
        <v/>
      </c>
      <c r="F264" s="24" t="n"/>
      <c r="G264" s="24" t="n"/>
      <c r="H264" s="24" t="n"/>
      <c r="I264" s="25" t="n"/>
      <c r="J264" s="25" t="n"/>
      <c r="K264" s="25" t="n"/>
      <c r="L264" s="25" t="n"/>
      <c r="M264" s="26" t="n"/>
      <c r="N264" s="26" t="n"/>
      <c r="O264" s="27">
        <f>IF(OR($M264="",$N264=""),"",$N264/$M264)</f>
        <v/>
      </c>
      <c r="P264" s="28" t="n"/>
      <c r="Q264" s="24" t="n"/>
      <c r="R264" s="24" t="n"/>
      <c r="S264" s="24" t="n"/>
      <c r="T264" s="24" t="n"/>
      <c r="U264" s="24" t="n"/>
      <c r="V264" s="29">
        <f>IF($A264="","",$I$1+SUM($N$4:$N264))</f>
        <v/>
      </c>
      <c r="W264" s="30">
        <f>IF($A264="",0,$V264-MAX($I$1,MAX($V$4:$V264)))</f>
        <v/>
      </c>
    </row>
    <row r="265" ht="15" customHeight="1">
      <c r="A265" s="20" t="n"/>
      <c r="B265" s="21">
        <f>IF($A265="","",$A265-WEEKDAY($A265,3))</f>
        <v/>
      </c>
      <c r="C265" s="22">
        <f>IF($A265="","",CHOOSE(WEEKDAY($A265),"Domingo","Segunda","Terça","Quarta","Quinta","Sexta","Sábado"))</f>
        <v/>
      </c>
      <c r="D265" s="23" t="n"/>
      <c r="E265" s="22">
        <f>IF($D265="","",IF($D265&lt;TIME(10,0,0),"Antes das 10h",IF($D265&lt;TIME(12,0,0),"10h às 12h",IF($D265&lt;TIME(15,0,0),"12h às 15h","Depois das 15h"))))</f>
        <v/>
      </c>
      <c r="F265" s="24" t="n"/>
      <c r="G265" s="24" t="n"/>
      <c r="H265" s="24" t="n"/>
      <c r="I265" s="25" t="n"/>
      <c r="J265" s="25" t="n"/>
      <c r="K265" s="25" t="n"/>
      <c r="L265" s="25" t="n"/>
      <c r="M265" s="26" t="n"/>
      <c r="N265" s="26" t="n"/>
      <c r="O265" s="27">
        <f>IF(OR($M265="",$N265=""),"",$N265/$M265)</f>
        <v/>
      </c>
      <c r="P265" s="28" t="n"/>
      <c r="Q265" s="24" t="n"/>
      <c r="R265" s="24" t="n"/>
      <c r="S265" s="24" t="n"/>
      <c r="T265" s="24" t="n"/>
      <c r="U265" s="24" t="n"/>
      <c r="V265" s="29">
        <f>IF($A265="","",$I$1+SUM($N$4:$N265))</f>
        <v/>
      </c>
      <c r="W265" s="30">
        <f>IF($A265="",0,$V265-MAX($I$1,MAX($V$4:$V265)))</f>
        <v/>
      </c>
    </row>
    <row r="266" ht="15" customHeight="1">
      <c r="A266" s="20" t="n"/>
      <c r="B266" s="21">
        <f>IF($A266="","",$A266-WEEKDAY($A266,3))</f>
        <v/>
      </c>
      <c r="C266" s="22">
        <f>IF($A266="","",CHOOSE(WEEKDAY($A266),"Domingo","Segunda","Terça","Quarta","Quinta","Sexta","Sábado"))</f>
        <v/>
      </c>
      <c r="D266" s="23" t="n"/>
      <c r="E266" s="22">
        <f>IF($D266="","",IF($D266&lt;TIME(10,0,0),"Antes das 10h",IF($D266&lt;TIME(12,0,0),"10h às 12h",IF($D266&lt;TIME(15,0,0),"12h às 15h","Depois das 15h"))))</f>
        <v/>
      </c>
      <c r="F266" s="24" t="n"/>
      <c r="G266" s="24" t="n"/>
      <c r="H266" s="24" t="n"/>
      <c r="I266" s="25" t="n"/>
      <c r="J266" s="25" t="n"/>
      <c r="K266" s="25" t="n"/>
      <c r="L266" s="25" t="n"/>
      <c r="M266" s="26" t="n"/>
      <c r="N266" s="26" t="n"/>
      <c r="O266" s="27">
        <f>IF(OR($M266="",$N266=""),"",$N266/$M266)</f>
        <v/>
      </c>
      <c r="P266" s="28" t="n"/>
      <c r="Q266" s="24" t="n"/>
      <c r="R266" s="24" t="n"/>
      <c r="S266" s="24" t="n"/>
      <c r="T266" s="24" t="n"/>
      <c r="U266" s="24" t="n"/>
      <c r="V266" s="29">
        <f>IF($A266="","",$I$1+SUM($N$4:$N266))</f>
        <v/>
      </c>
      <c r="W266" s="30">
        <f>IF($A266="",0,$V266-MAX($I$1,MAX($V$4:$V266)))</f>
        <v/>
      </c>
    </row>
    <row r="267" ht="15" customHeight="1">
      <c r="A267" s="20" t="n"/>
      <c r="B267" s="21">
        <f>IF($A267="","",$A267-WEEKDAY($A267,3))</f>
        <v/>
      </c>
      <c r="C267" s="22">
        <f>IF($A267="","",CHOOSE(WEEKDAY($A267),"Domingo","Segunda","Terça","Quarta","Quinta","Sexta","Sábado"))</f>
        <v/>
      </c>
      <c r="D267" s="23" t="n"/>
      <c r="E267" s="22">
        <f>IF($D267="","",IF($D267&lt;TIME(10,0,0),"Antes das 10h",IF($D267&lt;TIME(12,0,0),"10h às 12h",IF($D267&lt;TIME(15,0,0),"12h às 15h","Depois das 15h"))))</f>
        <v/>
      </c>
      <c r="F267" s="24" t="n"/>
      <c r="G267" s="24" t="n"/>
      <c r="H267" s="24" t="n"/>
      <c r="I267" s="25" t="n"/>
      <c r="J267" s="25" t="n"/>
      <c r="K267" s="25" t="n"/>
      <c r="L267" s="25" t="n"/>
      <c r="M267" s="26" t="n"/>
      <c r="N267" s="26" t="n"/>
      <c r="O267" s="27">
        <f>IF(OR($M267="",$N267=""),"",$N267/$M267)</f>
        <v/>
      </c>
      <c r="P267" s="28" t="n"/>
      <c r="Q267" s="24" t="n"/>
      <c r="R267" s="24" t="n"/>
      <c r="S267" s="24" t="n"/>
      <c r="T267" s="24" t="n"/>
      <c r="U267" s="24" t="n"/>
      <c r="V267" s="29">
        <f>IF($A267="","",$I$1+SUM($N$4:$N267))</f>
        <v/>
      </c>
      <c r="W267" s="30">
        <f>IF($A267="",0,$V267-MAX($I$1,MAX($V$4:$V267)))</f>
        <v/>
      </c>
    </row>
    <row r="268" ht="15" customHeight="1">
      <c r="A268" s="20" t="n"/>
      <c r="B268" s="21">
        <f>IF($A268="","",$A268-WEEKDAY($A268,3))</f>
        <v/>
      </c>
      <c r="C268" s="22">
        <f>IF($A268="","",CHOOSE(WEEKDAY($A268),"Domingo","Segunda","Terça","Quarta","Quinta","Sexta","Sábado"))</f>
        <v/>
      </c>
      <c r="D268" s="23" t="n"/>
      <c r="E268" s="22">
        <f>IF($D268="","",IF($D268&lt;TIME(10,0,0),"Antes das 10h",IF($D268&lt;TIME(12,0,0),"10h às 12h",IF($D268&lt;TIME(15,0,0),"12h às 15h","Depois das 15h"))))</f>
        <v/>
      </c>
      <c r="F268" s="24" t="n"/>
      <c r="G268" s="24" t="n"/>
      <c r="H268" s="24" t="n"/>
      <c r="I268" s="25" t="n"/>
      <c r="J268" s="25" t="n"/>
      <c r="K268" s="25" t="n"/>
      <c r="L268" s="25" t="n"/>
      <c r="M268" s="26" t="n"/>
      <c r="N268" s="26" t="n"/>
      <c r="O268" s="27">
        <f>IF(OR($M268="",$N268=""),"",$N268/$M268)</f>
        <v/>
      </c>
      <c r="P268" s="28" t="n"/>
      <c r="Q268" s="24" t="n"/>
      <c r="R268" s="24" t="n"/>
      <c r="S268" s="24" t="n"/>
      <c r="T268" s="24" t="n"/>
      <c r="U268" s="24" t="n"/>
      <c r="V268" s="29">
        <f>IF($A268="","",$I$1+SUM($N$4:$N268))</f>
        <v/>
      </c>
      <c r="W268" s="30">
        <f>IF($A268="",0,$V268-MAX($I$1,MAX($V$4:$V268)))</f>
        <v/>
      </c>
    </row>
    <row r="269" ht="15" customHeight="1">
      <c r="A269" s="20" t="n"/>
      <c r="B269" s="21">
        <f>IF($A269="","",$A269-WEEKDAY($A269,3))</f>
        <v/>
      </c>
      <c r="C269" s="22">
        <f>IF($A269="","",CHOOSE(WEEKDAY($A269),"Domingo","Segunda","Terça","Quarta","Quinta","Sexta","Sábado"))</f>
        <v/>
      </c>
      <c r="D269" s="23" t="n"/>
      <c r="E269" s="22">
        <f>IF($D269="","",IF($D269&lt;TIME(10,0,0),"Antes das 10h",IF($D269&lt;TIME(12,0,0),"10h às 12h",IF($D269&lt;TIME(15,0,0),"12h às 15h","Depois das 15h"))))</f>
        <v/>
      </c>
      <c r="F269" s="24" t="n"/>
      <c r="G269" s="24" t="n"/>
      <c r="H269" s="24" t="n"/>
      <c r="I269" s="25" t="n"/>
      <c r="J269" s="25" t="n"/>
      <c r="K269" s="25" t="n"/>
      <c r="L269" s="25" t="n"/>
      <c r="M269" s="26" t="n"/>
      <c r="N269" s="26" t="n"/>
      <c r="O269" s="27">
        <f>IF(OR($M269="",$N269=""),"",$N269/$M269)</f>
        <v/>
      </c>
      <c r="P269" s="28" t="n"/>
      <c r="Q269" s="24" t="n"/>
      <c r="R269" s="24" t="n"/>
      <c r="S269" s="24" t="n"/>
      <c r="T269" s="24" t="n"/>
      <c r="U269" s="24" t="n"/>
      <c r="V269" s="29">
        <f>IF($A269="","",$I$1+SUM($N$4:$N269))</f>
        <v/>
      </c>
      <c r="W269" s="30">
        <f>IF($A269="",0,$V269-MAX($I$1,MAX($V$4:$V269)))</f>
        <v/>
      </c>
    </row>
    <row r="270" ht="15" customHeight="1">
      <c r="A270" s="20" t="n"/>
      <c r="B270" s="21">
        <f>IF($A270="","",$A270-WEEKDAY($A270,3))</f>
        <v/>
      </c>
      <c r="C270" s="22">
        <f>IF($A270="","",CHOOSE(WEEKDAY($A270),"Domingo","Segunda","Terça","Quarta","Quinta","Sexta","Sábado"))</f>
        <v/>
      </c>
      <c r="D270" s="23" t="n"/>
      <c r="E270" s="22">
        <f>IF($D270="","",IF($D270&lt;TIME(10,0,0),"Antes das 10h",IF($D270&lt;TIME(12,0,0),"10h às 12h",IF($D270&lt;TIME(15,0,0),"12h às 15h","Depois das 15h"))))</f>
        <v/>
      </c>
      <c r="F270" s="24" t="n"/>
      <c r="G270" s="24" t="n"/>
      <c r="H270" s="24" t="n"/>
      <c r="I270" s="25" t="n"/>
      <c r="J270" s="25" t="n"/>
      <c r="K270" s="25" t="n"/>
      <c r="L270" s="25" t="n"/>
      <c r="M270" s="26" t="n"/>
      <c r="N270" s="26" t="n"/>
      <c r="O270" s="27">
        <f>IF(OR($M270="",$N270=""),"",$N270/$M270)</f>
        <v/>
      </c>
      <c r="P270" s="28" t="n"/>
      <c r="Q270" s="24" t="n"/>
      <c r="R270" s="24" t="n"/>
      <c r="S270" s="24" t="n"/>
      <c r="T270" s="24" t="n"/>
      <c r="U270" s="24" t="n"/>
      <c r="V270" s="29">
        <f>IF($A270="","",$I$1+SUM($N$4:$N270))</f>
        <v/>
      </c>
      <c r="W270" s="30">
        <f>IF($A270="",0,$V270-MAX($I$1,MAX($V$4:$V270)))</f>
        <v/>
      </c>
    </row>
    <row r="271" ht="15" customHeight="1">
      <c r="A271" s="20" t="n"/>
      <c r="B271" s="21">
        <f>IF($A271="","",$A271-WEEKDAY($A271,3))</f>
        <v/>
      </c>
      <c r="C271" s="22">
        <f>IF($A271="","",CHOOSE(WEEKDAY($A271),"Domingo","Segunda","Terça","Quarta","Quinta","Sexta","Sábado"))</f>
        <v/>
      </c>
      <c r="D271" s="23" t="n"/>
      <c r="E271" s="22">
        <f>IF($D271="","",IF($D271&lt;TIME(10,0,0),"Antes das 10h",IF($D271&lt;TIME(12,0,0),"10h às 12h",IF($D271&lt;TIME(15,0,0),"12h às 15h","Depois das 15h"))))</f>
        <v/>
      </c>
      <c r="F271" s="24" t="n"/>
      <c r="G271" s="24" t="n"/>
      <c r="H271" s="24" t="n"/>
      <c r="I271" s="25" t="n"/>
      <c r="J271" s="25" t="n"/>
      <c r="K271" s="25" t="n"/>
      <c r="L271" s="25" t="n"/>
      <c r="M271" s="26" t="n"/>
      <c r="N271" s="26" t="n"/>
      <c r="O271" s="27">
        <f>IF(OR($M271="",$N271=""),"",$N271/$M271)</f>
        <v/>
      </c>
      <c r="P271" s="28" t="n"/>
      <c r="Q271" s="24" t="n"/>
      <c r="R271" s="24" t="n"/>
      <c r="S271" s="24" t="n"/>
      <c r="T271" s="24" t="n"/>
      <c r="U271" s="24" t="n"/>
      <c r="V271" s="29">
        <f>IF($A271="","",$I$1+SUM($N$4:$N271))</f>
        <v/>
      </c>
      <c r="W271" s="30">
        <f>IF($A271="",0,$V271-MAX($I$1,MAX($V$4:$V271)))</f>
        <v/>
      </c>
    </row>
    <row r="272" ht="15" customHeight="1">
      <c r="A272" s="20" t="n"/>
      <c r="B272" s="21">
        <f>IF($A272="","",$A272-WEEKDAY($A272,3))</f>
        <v/>
      </c>
      <c r="C272" s="22">
        <f>IF($A272="","",CHOOSE(WEEKDAY($A272),"Domingo","Segunda","Terça","Quarta","Quinta","Sexta","Sábado"))</f>
        <v/>
      </c>
      <c r="D272" s="23" t="n"/>
      <c r="E272" s="22">
        <f>IF($D272="","",IF($D272&lt;TIME(10,0,0),"Antes das 10h",IF($D272&lt;TIME(12,0,0),"10h às 12h",IF($D272&lt;TIME(15,0,0),"12h às 15h","Depois das 15h"))))</f>
        <v/>
      </c>
      <c r="F272" s="24" t="n"/>
      <c r="G272" s="24" t="n"/>
      <c r="H272" s="24" t="n"/>
      <c r="I272" s="25" t="n"/>
      <c r="J272" s="25" t="n"/>
      <c r="K272" s="25" t="n"/>
      <c r="L272" s="25" t="n"/>
      <c r="M272" s="26" t="n"/>
      <c r="N272" s="26" t="n"/>
      <c r="O272" s="27">
        <f>IF(OR($M272="",$N272=""),"",$N272/$M272)</f>
        <v/>
      </c>
      <c r="P272" s="28" t="n"/>
      <c r="Q272" s="24" t="n"/>
      <c r="R272" s="24" t="n"/>
      <c r="S272" s="24" t="n"/>
      <c r="T272" s="24" t="n"/>
      <c r="U272" s="24" t="n"/>
      <c r="V272" s="29">
        <f>IF($A272="","",$I$1+SUM($N$4:$N272))</f>
        <v/>
      </c>
      <c r="W272" s="30">
        <f>IF($A272="",0,$V272-MAX($I$1,MAX($V$4:$V272)))</f>
        <v/>
      </c>
    </row>
    <row r="273" ht="15" customHeight="1">
      <c r="A273" s="20" t="n"/>
      <c r="B273" s="21">
        <f>IF($A273="","",$A273-WEEKDAY($A273,3))</f>
        <v/>
      </c>
      <c r="C273" s="22">
        <f>IF($A273="","",CHOOSE(WEEKDAY($A273),"Domingo","Segunda","Terça","Quarta","Quinta","Sexta","Sábado"))</f>
        <v/>
      </c>
      <c r="D273" s="23" t="n"/>
      <c r="E273" s="22">
        <f>IF($D273="","",IF($D273&lt;TIME(10,0,0),"Antes das 10h",IF($D273&lt;TIME(12,0,0),"10h às 12h",IF($D273&lt;TIME(15,0,0),"12h às 15h","Depois das 15h"))))</f>
        <v/>
      </c>
      <c r="F273" s="24" t="n"/>
      <c r="G273" s="24" t="n"/>
      <c r="H273" s="24" t="n"/>
      <c r="I273" s="25" t="n"/>
      <c r="J273" s="25" t="n"/>
      <c r="K273" s="25" t="n"/>
      <c r="L273" s="25" t="n"/>
      <c r="M273" s="26" t="n"/>
      <c r="N273" s="26" t="n"/>
      <c r="O273" s="27">
        <f>IF(OR($M273="",$N273=""),"",$N273/$M273)</f>
        <v/>
      </c>
      <c r="P273" s="28" t="n"/>
      <c r="Q273" s="24" t="n"/>
      <c r="R273" s="24" t="n"/>
      <c r="S273" s="24" t="n"/>
      <c r="T273" s="24" t="n"/>
      <c r="U273" s="24" t="n"/>
      <c r="V273" s="29">
        <f>IF($A273="","",$I$1+SUM($N$4:$N273))</f>
        <v/>
      </c>
      <c r="W273" s="30">
        <f>IF($A273="",0,$V273-MAX($I$1,MAX($V$4:$V273)))</f>
        <v/>
      </c>
    </row>
    <row r="274" ht="15" customHeight="1">
      <c r="A274" s="20" t="n"/>
      <c r="B274" s="21">
        <f>IF($A274="","",$A274-WEEKDAY($A274,3))</f>
        <v/>
      </c>
      <c r="C274" s="22">
        <f>IF($A274="","",CHOOSE(WEEKDAY($A274),"Domingo","Segunda","Terça","Quarta","Quinta","Sexta","Sábado"))</f>
        <v/>
      </c>
      <c r="D274" s="23" t="n"/>
      <c r="E274" s="22">
        <f>IF($D274="","",IF($D274&lt;TIME(10,0,0),"Antes das 10h",IF($D274&lt;TIME(12,0,0),"10h às 12h",IF($D274&lt;TIME(15,0,0),"12h às 15h","Depois das 15h"))))</f>
        <v/>
      </c>
      <c r="F274" s="24" t="n"/>
      <c r="G274" s="24" t="n"/>
      <c r="H274" s="24" t="n"/>
      <c r="I274" s="25" t="n"/>
      <c r="J274" s="25" t="n"/>
      <c r="K274" s="25" t="n"/>
      <c r="L274" s="25" t="n"/>
      <c r="M274" s="26" t="n"/>
      <c r="N274" s="26" t="n"/>
      <c r="O274" s="27">
        <f>IF(OR($M274="",$N274=""),"",$N274/$M274)</f>
        <v/>
      </c>
      <c r="P274" s="28" t="n"/>
      <c r="Q274" s="24" t="n"/>
      <c r="R274" s="24" t="n"/>
      <c r="S274" s="24" t="n"/>
      <c r="T274" s="24" t="n"/>
      <c r="U274" s="24" t="n"/>
      <c r="V274" s="29">
        <f>IF($A274="","",$I$1+SUM($N$4:$N274))</f>
        <v/>
      </c>
      <c r="W274" s="30">
        <f>IF($A274="",0,$V274-MAX($I$1,MAX($V$4:$V274)))</f>
        <v/>
      </c>
    </row>
    <row r="275" ht="15" customHeight="1">
      <c r="A275" s="20" t="n"/>
      <c r="B275" s="21">
        <f>IF($A275="","",$A275-WEEKDAY($A275,3))</f>
        <v/>
      </c>
      <c r="C275" s="22">
        <f>IF($A275="","",CHOOSE(WEEKDAY($A275),"Domingo","Segunda","Terça","Quarta","Quinta","Sexta","Sábado"))</f>
        <v/>
      </c>
      <c r="D275" s="23" t="n"/>
      <c r="E275" s="22">
        <f>IF($D275="","",IF($D275&lt;TIME(10,0,0),"Antes das 10h",IF($D275&lt;TIME(12,0,0),"10h às 12h",IF($D275&lt;TIME(15,0,0),"12h às 15h","Depois das 15h"))))</f>
        <v/>
      </c>
      <c r="F275" s="24" t="n"/>
      <c r="G275" s="24" t="n"/>
      <c r="H275" s="24" t="n"/>
      <c r="I275" s="25" t="n"/>
      <c r="J275" s="25" t="n"/>
      <c r="K275" s="25" t="n"/>
      <c r="L275" s="25" t="n"/>
      <c r="M275" s="26" t="n"/>
      <c r="N275" s="26" t="n"/>
      <c r="O275" s="27">
        <f>IF(OR($M275="",$N275=""),"",$N275/$M275)</f>
        <v/>
      </c>
      <c r="P275" s="28" t="n"/>
      <c r="Q275" s="24" t="n"/>
      <c r="R275" s="24" t="n"/>
      <c r="S275" s="24" t="n"/>
      <c r="T275" s="24" t="n"/>
      <c r="U275" s="24" t="n"/>
      <c r="V275" s="29">
        <f>IF($A275="","",$I$1+SUM($N$4:$N275))</f>
        <v/>
      </c>
      <c r="W275" s="30">
        <f>IF($A275="",0,$V275-MAX($I$1,MAX($V$4:$V275)))</f>
        <v/>
      </c>
    </row>
    <row r="276" ht="15" customHeight="1">
      <c r="A276" s="20" t="n"/>
      <c r="B276" s="21">
        <f>IF($A276="","",$A276-WEEKDAY($A276,3))</f>
        <v/>
      </c>
      <c r="C276" s="22">
        <f>IF($A276="","",CHOOSE(WEEKDAY($A276),"Domingo","Segunda","Terça","Quarta","Quinta","Sexta","Sábado"))</f>
        <v/>
      </c>
      <c r="D276" s="23" t="n"/>
      <c r="E276" s="22">
        <f>IF($D276="","",IF($D276&lt;TIME(10,0,0),"Antes das 10h",IF($D276&lt;TIME(12,0,0),"10h às 12h",IF($D276&lt;TIME(15,0,0),"12h às 15h","Depois das 15h"))))</f>
        <v/>
      </c>
      <c r="F276" s="24" t="n"/>
      <c r="G276" s="24" t="n"/>
      <c r="H276" s="24" t="n"/>
      <c r="I276" s="25" t="n"/>
      <c r="J276" s="25" t="n"/>
      <c r="K276" s="25" t="n"/>
      <c r="L276" s="25" t="n"/>
      <c r="M276" s="26" t="n"/>
      <c r="N276" s="26" t="n"/>
      <c r="O276" s="27">
        <f>IF(OR($M276="",$N276=""),"",$N276/$M276)</f>
        <v/>
      </c>
      <c r="P276" s="28" t="n"/>
      <c r="Q276" s="24" t="n"/>
      <c r="R276" s="24" t="n"/>
      <c r="S276" s="24" t="n"/>
      <c r="T276" s="24" t="n"/>
      <c r="U276" s="24" t="n"/>
      <c r="V276" s="29">
        <f>IF($A276="","",$I$1+SUM($N$4:$N276))</f>
        <v/>
      </c>
      <c r="W276" s="30">
        <f>IF($A276="",0,$V276-MAX($I$1,MAX($V$4:$V276)))</f>
        <v/>
      </c>
    </row>
    <row r="277" ht="15" customHeight="1">
      <c r="A277" s="20" t="n"/>
      <c r="B277" s="21">
        <f>IF($A277="","",$A277-WEEKDAY($A277,3))</f>
        <v/>
      </c>
      <c r="C277" s="22">
        <f>IF($A277="","",CHOOSE(WEEKDAY($A277),"Domingo","Segunda","Terça","Quarta","Quinta","Sexta","Sábado"))</f>
        <v/>
      </c>
      <c r="D277" s="23" t="n"/>
      <c r="E277" s="22">
        <f>IF($D277="","",IF($D277&lt;TIME(10,0,0),"Antes das 10h",IF($D277&lt;TIME(12,0,0),"10h às 12h",IF($D277&lt;TIME(15,0,0),"12h às 15h","Depois das 15h"))))</f>
        <v/>
      </c>
      <c r="F277" s="24" t="n"/>
      <c r="G277" s="24" t="n"/>
      <c r="H277" s="24" t="n"/>
      <c r="I277" s="25" t="n"/>
      <c r="J277" s="25" t="n"/>
      <c r="K277" s="25" t="n"/>
      <c r="L277" s="25" t="n"/>
      <c r="M277" s="26" t="n"/>
      <c r="N277" s="26" t="n"/>
      <c r="O277" s="27">
        <f>IF(OR($M277="",$N277=""),"",$N277/$M277)</f>
        <v/>
      </c>
      <c r="P277" s="28" t="n"/>
      <c r="Q277" s="24" t="n"/>
      <c r="R277" s="24" t="n"/>
      <c r="S277" s="24" t="n"/>
      <c r="T277" s="24" t="n"/>
      <c r="U277" s="24" t="n"/>
      <c r="V277" s="29">
        <f>IF($A277="","",$I$1+SUM($N$4:$N277))</f>
        <v/>
      </c>
      <c r="W277" s="30">
        <f>IF($A277="",0,$V277-MAX($I$1,MAX($V$4:$V277)))</f>
        <v/>
      </c>
    </row>
    <row r="278" ht="15" customHeight="1">
      <c r="A278" s="20" t="n"/>
      <c r="B278" s="21">
        <f>IF($A278="","",$A278-WEEKDAY($A278,3))</f>
        <v/>
      </c>
      <c r="C278" s="22">
        <f>IF($A278="","",CHOOSE(WEEKDAY($A278),"Domingo","Segunda","Terça","Quarta","Quinta","Sexta","Sábado"))</f>
        <v/>
      </c>
      <c r="D278" s="23" t="n"/>
      <c r="E278" s="22">
        <f>IF($D278="","",IF($D278&lt;TIME(10,0,0),"Antes das 10h",IF($D278&lt;TIME(12,0,0),"10h às 12h",IF($D278&lt;TIME(15,0,0),"12h às 15h","Depois das 15h"))))</f>
        <v/>
      </c>
      <c r="F278" s="24" t="n"/>
      <c r="G278" s="24" t="n"/>
      <c r="H278" s="24" t="n"/>
      <c r="I278" s="25" t="n"/>
      <c r="J278" s="25" t="n"/>
      <c r="K278" s="25" t="n"/>
      <c r="L278" s="25" t="n"/>
      <c r="M278" s="26" t="n"/>
      <c r="N278" s="26" t="n"/>
      <c r="O278" s="27">
        <f>IF(OR($M278="",$N278=""),"",$N278/$M278)</f>
        <v/>
      </c>
      <c r="P278" s="28" t="n"/>
      <c r="Q278" s="24" t="n"/>
      <c r="R278" s="24" t="n"/>
      <c r="S278" s="24" t="n"/>
      <c r="T278" s="24" t="n"/>
      <c r="U278" s="24" t="n"/>
      <c r="V278" s="29">
        <f>IF($A278="","",$I$1+SUM($N$4:$N278))</f>
        <v/>
      </c>
      <c r="W278" s="30">
        <f>IF($A278="",0,$V278-MAX($I$1,MAX($V$4:$V278)))</f>
        <v/>
      </c>
    </row>
    <row r="279" ht="15" customHeight="1">
      <c r="A279" s="20" t="n"/>
      <c r="B279" s="21">
        <f>IF($A279="","",$A279-WEEKDAY($A279,3))</f>
        <v/>
      </c>
      <c r="C279" s="22">
        <f>IF($A279="","",CHOOSE(WEEKDAY($A279),"Domingo","Segunda","Terça","Quarta","Quinta","Sexta","Sábado"))</f>
        <v/>
      </c>
      <c r="D279" s="23" t="n"/>
      <c r="E279" s="22">
        <f>IF($D279="","",IF($D279&lt;TIME(10,0,0),"Antes das 10h",IF($D279&lt;TIME(12,0,0),"10h às 12h",IF($D279&lt;TIME(15,0,0),"12h às 15h","Depois das 15h"))))</f>
        <v/>
      </c>
      <c r="F279" s="24" t="n"/>
      <c r="G279" s="24" t="n"/>
      <c r="H279" s="24" t="n"/>
      <c r="I279" s="25" t="n"/>
      <c r="J279" s="25" t="n"/>
      <c r="K279" s="25" t="n"/>
      <c r="L279" s="25" t="n"/>
      <c r="M279" s="26" t="n"/>
      <c r="N279" s="26" t="n"/>
      <c r="O279" s="27">
        <f>IF(OR($M279="",$N279=""),"",$N279/$M279)</f>
        <v/>
      </c>
      <c r="P279" s="28" t="n"/>
      <c r="Q279" s="24" t="n"/>
      <c r="R279" s="24" t="n"/>
      <c r="S279" s="24" t="n"/>
      <c r="T279" s="24" t="n"/>
      <c r="U279" s="24" t="n"/>
      <c r="V279" s="29">
        <f>IF($A279="","",$I$1+SUM($N$4:$N279))</f>
        <v/>
      </c>
      <c r="W279" s="30">
        <f>IF($A279="",0,$V279-MAX($I$1,MAX($V$4:$V279)))</f>
        <v/>
      </c>
    </row>
    <row r="280" ht="15" customHeight="1">
      <c r="A280" s="20" t="n"/>
      <c r="B280" s="21">
        <f>IF($A280="","",$A280-WEEKDAY($A280,3))</f>
        <v/>
      </c>
      <c r="C280" s="22">
        <f>IF($A280="","",CHOOSE(WEEKDAY($A280),"Domingo","Segunda","Terça","Quarta","Quinta","Sexta","Sábado"))</f>
        <v/>
      </c>
      <c r="D280" s="23" t="n"/>
      <c r="E280" s="22">
        <f>IF($D280="","",IF($D280&lt;TIME(10,0,0),"Antes das 10h",IF($D280&lt;TIME(12,0,0),"10h às 12h",IF($D280&lt;TIME(15,0,0),"12h às 15h","Depois das 15h"))))</f>
        <v/>
      </c>
      <c r="F280" s="24" t="n"/>
      <c r="G280" s="24" t="n"/>
      <c r="H280" s="24" t="n"/>
      <c r="I280" s="25" t="n"/>
      <c r="J280" s="25" t="n"/>
      <c r="K280" s="25" t="n"/>
      <c r="L280" s="25" t="n"/>
      <c r="M280" s="26" t="n"/>
      <c r="N280" s="26" t="n"/>
      <c r="O280" s="27">
        <f>IF(OR($M280="",$N280=""),"",$N280/$M280)</f>
        <v/>
      </c>
      <c r="P280" s="28" t="n"/>
      <c r="Q280" s="24" t="n"/>
      <c r="R280" s="24" t="n"/>
      <c r="S280" s="24" t="n"/>
      <c r="T280" s="24" t="n"/>
      <c r="U280" s="24" t="n"/>
      <c r="V280" s="29">
        <f>IF($A280="","",$I$1+SUM($N$4:$N280))</f>
        <v/>
      </c>
      <c r="W280" s="30">
        <f>IF($A280="",0,$V280-MAX($I$1,MAX($V$4:$V280)))</f>
        <v/>
      </c>
    </row>
    <row r="281" ht="15" customHeight="1">
      <c r="A281" s="20" t="n"/>
      <c r="B281" s="21">
        <f>IF($A281="","",$A281-WEEKDAY($A281,3))</f>
        <v/>
      </c>
      <c r="C281" s="22">
        <f>IF($A281="","",CHOOSE(WEEKDAY($A281),"Domingo","Segunda","Terça","Quarta","Quinta","Sexta","Sábado"))</f>
        <v/>
      </c>
      <c r="D281" s="23" t="n"/>
      <c r="E281" s="22">
        <f>IF($D281="","",IF($D281&lt;TIME(10,0,0),"Antes das 10h",IF($D281&lt;TIME(12,0,0),"10h às 12h",IF($D281&lt;TIME(15,0,0),"12h às 15h","Depois das 15h"))))</f>
        <v/>
      </c>
      <c r="F281" s="24" t="n"/>
      <c r="G281" s="24" t="n"/>
      <c r="H281" s="24" t="n"/>
      <c r="I281" s="25" t="n"/>
      <c r="J281" s="25" t="n"/>
      <c r="K281" s="25" t="n"/>
      <c r="L281" s="25" t="n"/>
      <c r="M281" s="26" t="n"/>
      <c r="N281" s="26" t="n"/>
      <c r="O281" s="27">
        <f>IF(OR($M281="",$N281=""),"",$N281/$M281)</f>
        <v/>
      </c>
      <c r="P281" s="28" t="n"/>
      <c r="Q281" s="24" t="n"/>
      <c r="R281" s="24" t="n"/>
      <c r="S281" s="24" t="n"/>
      <c r="T281" s="24" t="n"/>
      <c r="U281" s="24" t="n"/>
      <c r="V281" s="29">
        <f>IF($A281="","",$I$1+SUM($N$4:$N281))</f>
        <v/>
      </c>
      <c r="W281" s="30">
        <f>IF($A281="",0,$V281-MAX($I$1,MAX($V$4:$V281)))</f>
        <v/>
      </c>
    </row>
    <row r="282" ht="15" customHeight="1">
      <c r="A282" s="20" t="n"/>
      <c r="B282" s="21">
        <f>IF($A282="","",$A282-WEEKDAY($A282,3))</f>
        <v/>
      </c>
      <c r="C282" s="22">
        <f>IF($A282="","",CHOOSE(WEEKDAY($A282),"Domingo","Segunda","Terça","Quarta","Quinta","Sexta","Sábado"))</f>
        <v/>
      </c>
      <c r="D282" s="23" t="n"/>
      <c r="E282" s="22">
        <f>IF($D282="","",IF($D282&lt;TIME(10,0,0),"Antes das 10h",IF($D282&lt;TIME(12,0,0),"10h às 12h",IF($D282&lt;TIME(15,0,0),"12h às 15h","Depois das 15h"))))</f>
        <v/>
      </c>
      <c r="F282" s="24" t="n"/>
      <c r="G282" s="24" t="n"/>
      <c r="H282" s="24" t="n"/>
      <c r="I282" s="25" t="n"/>
      <c r="J282" s="25" t="n"/>
      <c r="K282" s="25" t="n"/>
      <c r="L282" s="25" t="n"/>
      <c r="M282" s="26" t="n"/>
      <c r="N282" s="26" t="n"/>
      <c r="O282" s="27">
        <f>IF(OR($M282="",$N282=""),"",$N282/$M282)</f>
        <v/>
      </c>
      <c r="P282" s="28" t="n"/>
      <c r="Q282" s="24" t="n"/>
      <c r="R282" s="24" t="n"/>
      <c r="S282" s="24" t="n"/>
      <c r="T282" s="24" t="n"/>
      <c r="U282" s="24" t="n"/>
      <c r="V282" s="29">
        <f>IF($A282="","",$I$1+SUM($N$4:$N282))</f>
        <v/>
      </c>
      <c r="W282" s="30">
        <f>IF($A282="",0,$V282-MAX($I$1,MAX($V$4:$V282)))</f>
        <v/>
      </c>
    </row>
    <row r="283" ht="15" customHeight="1">
      <c r="A283" s="20" t="n"/>
      <c r="B283" s="21">
        <f>IF($A283="","",$A283-WEEKDAY($A283,3))</f>
        <v/>
      </c>
      <c r="C283" s="22">
        <f>IF($A283="","",CHOOSE(WEEKDAY($A283),"Domingo","Segunda","Terça","Quarta","Quinta","Sexta","Sábado"))</f>
        <v/>
      </c>
      <c r="D283" s="23" t="n"/>
      <c r="E283" s="22">
        <f>IF($D283="","",IF($D283&lt;TIME(10,0,0),"Antes das 10h",IF($D283&lt;TIME(12,0,0),"10h às 12h",IF($D283&lt;TIME(15,0,0),"12h às 15h","Depois das 15h"))))</f>
        <v/>
      </c>
      <c r="F283" s="24" t="n"/>
      <c r="G283" s="24" t="n"/>
      <c r="H283" s="24" t="n"/>
      <c r="I283" s="25" t="n"/>
      <c r="J283" s="25" t="n"/>
      <c r="K283" s="25" t="n"/>
      <c r="L283" s="25" t="n"/>
      <c r="M283" s="26" t="n"/>
      <c r="N283" s="26" t="n"/>
      <c r="O283" s="27">
        <f>IF(OR($M283="",$N283=""),"",$N283/$M283)</f>
        <v/>
      </c>
      <c r="P283" s="28" t="n"/>
      <c r="Q283" s="24" t="n"/>
      <c r="R283" s="24" t="n"/>
      <c r="S283" s="24" t="n"/>
      <c r="T283" s="24" t="n"/>
      <c r="U283" s="24" t="n"/>
      <c r="V283" s="29">
        <f>IF($A283="","",$I$1+SUM($N$4:$N283))</f>
        <v/>
      </c>
      <c r="W283" s="30">
        <f>IF($A283="",0,$V283-MAX($I$1,MAX($V$4:$V283)))</f>
        <v/>
      </c>
    </row>
    <row r="284" ht="15" customHeight="1">
      <c r="A284" s="20" t="n"/>
      <c r="B284" s="21">
        <f>IF($A284="","",$A284-WEEKDAY($A284,3))</f>
        <v/>
      </c>
      <c r="C284" s="22">
        <f>IF($A284="","",CHOOSE(WEEKDAY($A284),"Domingo","Segunda","Terça","Quarta","Quinta","Sexta","Sábado"))</f>
        <v/>
      </c>
      <c r="D284" s="23" t="n"/>
      <c r="E284" s="22">
        <f>IF($D284="","",IF($D284&lt;TIME(10,0,0),"Antes das 10h",IF($D284&lt;TIME(12,0,0),"10h às 12h",IF($D284&lt;TIME(15,0,0),"12h às 15h","Depois das 15h"))))</f>
        <v/>
      </c>
      <c r="F284" s="24" t="n"/>
      <c r="G284" s="24" t="n"/>
      <c r="H284" s="24" t="n"/>
      <c r="I284" s="25" t="n"/>
      <c r="J284" s="25" t="n"/>
      <c r="K284" s="25" t="n"/>
      <c r="L284" s="25" t="n"/>
      <c r="M284" s="26" t="n"/>
      <c r="N284" s="26" t="n"/>
      <c r="O284" s="27">
        <f>IF(OR($M284="",$N284=""),"",$N284/$M284)</f>
        <v/>
      </c>
      <c r="P284" s="28" t="n"/>
      <c r="Q284" s="24" t="n"/>
      <c r="R284" s="24" t="n"/>
      <c r="S284" s="24" t="n"/>
      <c r="T284" s="24" t="n"/>
      <c r="U284" s="24" t="n"/>
      <c r="V284" s="29">
        <f>IF($A284="","",$I$1+SUM($N$4:$N284))</f>
        <v/>
      </c>
      <c r="W284" s="30">
        <f>IF($A284="",0,$V284-MAX($I$1,MAX($V$4:$V284)))</f>
        <v/>
      </c>
    </row>
    <row r="285" ht="15" customHeight="1">
      <c r="A285" s="20" t="n"/>
      <c r="B285" s="21">
        <f>IF($A285="","",$A285-WEEKDAY($A285,3))</f>
        <v/>
      </c>
      <c r="C285" s="22">
        <f>IF($A285="","",CHOOSE(WEEKDAY($A285),"Domingo","Segunda","Terça","Quarta","Quinta","Sexta","Sábado"))</f>
        <v/>
      </c>
      <c r="D285" s="23" t="n"/>
      <c r="E285" s="22">
        <f>IF($D285="","",IF($D285&lt;TIME(10,0,0),"Antes das 10h",IF($D285&lt;TIME(12,0,0),"10h às 12h",IF($D285&lt;TIME(15,0,0),"12h às 15h","Depois das 15h"))))</f>
        <v/>
      </c>
      <c r="F285" s="24" t="n"/>
      <c r="G285" s="24" t="n"/>
      <c r="H285" s="24" t="n"/>
      <c r="I285" s="25" t="n"/>
      <c r="J285" s="25" t="n"/>
      <c r="K285" s="25" t="n"/>
      <c r="L285" s="25" t="n"/>
      <c r="M285" s="26" t="n"/>
      <c r="N285" s="26" t="n"/>
      <c r="O285" s="27">
        <f>IF(OR($M285="",$N285=""),"",$N285/$M285)</f>
        <v/>
      </c>
      <c r="P285" s="28" t="n"/>
      <c r="Q285" s="24" t="n"/>
      <c r="R285" s="24" t="n"/>
      <c r="S285" s="24" t="n"/>
      <c r="T285" s="24" t="n"/>
      <c r="U285" s="24" t="n"/>
      <c r="V285" s="29">
        <f>IF($A285="","",$I$1+SUM($N$4:$N285))</f>
        <v/>
      </c>
      <c r="W285" s="30">
        <f>IF($A285="",0,$V285-MAX($I$1,MAX($V$4:$V285)))</f>
        <v/>
      </c>
    </row>
    <row r="286" ht="15" customHeight="1">
      <c r="A286" s="20" t="n"/>
      <c r="B286" s="21">
        <f>IF($A286="","",$A286-WEEKDAY($A286,3))</f>
        <v/>
      </c>
      <c r="C286" s="22">
        <f>IF($A286="","",CHOOSE(WEEKDAY($A286),"Domingo","Segunda","Terça","Quarta","Quinta","Sexta","Sábado"))</f>
        <v/>
      </c>
      <c r="D286" s="23" t="n"/>
      <c r="E286" s="22">
        <f>IF($D286="","",IF($D286&lt;TIME(10,0,0),"Antes das 10h",IF($D286&lt;TIME(12,0,0),"10h às 12h",IF($D286&lt;TIME(15,0,0),"12h às 15h","Depois das 15h"))))</f>
        <v/>
      </c>
      <c r="F286" s="24" t="n"/>
      <c r="G286" s="24" t="n"/>
      <c r="H286" s="24" t="n"/>
      <c r="I286" s="25" t="n"/>
      <c r="J286" s="25" t="n"/>
      <c r="K286" s="25" t="n"/>
      <c r="L286" s="25" t="n"/>
      <c r="M286" s="26" t="n"/>
      <c r="N286" s="26" t="n"/>
      <c r="O286" s="27">
        <f>IF(OR($M286="",$N286=""),"",$N286/$M286)</f>
        <v/>
      </c>
      <c r="P286" s="28" t="n"/>
      <c r="Q286" s="24" t="n"/>
      <c r="R286" s="24" t="n"/>
      <c r="S286" s="24" t="n"/>
      <c r="T286" s="24" t="n"/>
      <c r="U286" s="24" t="n"/>
      <c r="V286" s="29">
        <f>IF($A286="","",$I$1+SUM($N$4:$N286))</f>
        <v/>
      </c>
      <c r="W286" s="30">
        <f>IF($A286="",0,$V286-MAX($I$1,MAX($V$4:$V286)))</f>
        <v/>
      </c>
    </row>
    <row r="287" ht="15" customHeight="1">
      <c r="A287" s="20" t="n"/>
      <c r="B287" s="21">
        <f>IF($A287="","",$A287-WEEKDAY($A287,3))</f>
        <v/>
      </c>
      <c r="C287" s="22">
        <f>IF($A287="","",CHOOSE(WEEKDAY($A287),"Domingo","Segunda","Terça","Quarta","Quinta","Sexta","Sábado"))</f>
        <v/>
      </c>
      <c r="D287" s="23" t="n"/>
      <c r="E287" s="22">
        <f>IF($D287="","",IF($D287&lt;TIME(10,0,0),"Antes das 10h",IF($D287&lt;TIME(12,0,0),"10h às 12h",IF($D287&lt;TIME(15,0,0),"12h às 15h","Depois das 15h"))))</f>
        <v/>
      </c>
      <c r="F287" s="24" t="n"/>
      <c r="G287" s="24" t="n"/>
      <c r="H287" s="24" t="n"/>
      <c r="I287" s="25" t="n"/>
      <c r="J287" s="25" t="n"/>
      <c r="K287" s="25" t="n"/>
      <c r="L287" s="25" t="n"/>
      <c r="M287" s="26" t="n"/>
      <c r="N287" s="26" t="n"/>
      <c r="O287" s="27">
        <f>IF(OR($M287="",$N287=""),"",$N287/$M287)</f>
        <v/>
      </c>
      <c r="P287" s="28" t="n"/>
      <c r="Q287" s="24" t="n"/>
      <c r="R287" s="24" t="n"/>
      <c r="S287" s="24" t="n"/>
      <c r="T287" s="24" t="n"/>
      <c r="U287" s="24" t="n"/>
      <c r="V287" s="29">
        <f>IF($A287="","",$I$1+SUM($N$4:$N287))</f>
        <v/>
      </c>
      <c r="W287" s="30">
        <f>IF($A287="",0,$V287-MAX($I$1,MAX($V$4:$V287)))</f>
        <v/>
      </c>
    </row>
    <row r="288" ht="15" customHeight="1">
      <c r="A288" s="20" t="n"/>
      <c r="B288" s="21">
        <f>IF($A288="","",$A288-WEEKDAY($A288,3))</f>
        <v/>
      </c>
      <c r="C288" s="22">
        <f>IF($A288="","",CHOOSE(WEEKDAY($A288),"Domingo","Segunda","Terça","Quarta","Quinta","Sexta","Sábado"))</f>
        <v/>
      </c>
      <c r="D288" s="23" t="n"/>
      <c r="E288" s="22">
        <f>IF($D288="","",IF($D288&lt;TIME(10,0,0),"Antes das 10h",IF($D288&lt;TIME(12,0,0),"10h às 12h",IF($D288&lt;TIME(15,0,0),"12h às 15h","Depois das 15h"))))</f>
        <v/>
      </c>
      <c r="F288" s="24" t="n"/>
      <c r="G288" s="24" t="n"/>
      <c r="H288" s="24" t="n"/>
      <c r="I288" s="25" t="n"/>
      <c r="J288" s="25" t="n"/>
      <c r="K288" s="25" t="n"/>
      <c r="L288" s="25" t="n"/>
      <c r="M288" s="26" t="n"/>
      <c r="N288" s="26" t="n"/>
      <c r="O288" s="27">
        <f>IF(OR($M288="",$N288=""),"",$N288/$M288)</f>
        <v/>
      </c>
      <c r="P288" s="28" t="n"/>
      <c r="Q288" s="24" t="n"/>
      <c r="R288" s="24" t="n"/>
      <c r="S288" s="24" t="n"/>
      <c r="T288" s="24" t="n"/>
      <c r="U288" s="24" t="n"/>
      <c r="V288" s="29">
        <f>IF($A288="","",$I$1+SUM($N$4:$N288))</f>
        <v/>
      </c>
      <c r="W288" s="30">
        <f>IF($A288="",0,$V288-MAX($I$1,MAX($V$4:$V288)))</f>
        <v/>
      </c>
    </row>
    <row r="289" ht="15" customHeight="1">
      <c r="A289" s="20" t="n"/>
      <c r="B289" s="21">
        <f>IF($A289="","",$A289-WEEKDAY($A289,3))</f>
        <v/>
      </c>
      <c r="C289" s="22">
        <f>IF($A289="","",CHOOSE(WEEKDAY($A289),"Domingo","Segunda","Terça","Quarta","Quinta","Sexta","Sábado"))</f>
        <v/>
      </c>
      <c r="D289" s="23" t="n"/>
      <c r="E289" s="22">
        <f>IF($D289="","",IF($D289&lt;TIME(10,0,0),"Antes das 10h",IF($D289&lt;TIME(12,0,0),"10h às 12h",IF($D289&lt;TIME(15,0,0),"12h às 15h","Depois das 15h"))))</f>
        <v/>
      </c>
      <c r="F289" s="24" t="n"/>
      <c r="G289" s="24" t="n"/>
      <c r="H289" s="24" t="n"/>
      <c r="I289" s="25" t="n"/>
      <c r="J289" s="25" t="n"/>
      <c r="K289" s="25" t="n"/>
      <c r="L289" s="25" t="n"/>
      <c r="M289" s="26" t="n"/>
      <c r="N289" s="26" t="n"/>
      <c r="O289" s="27">
        <f>IF(OR($M289="",$N289=""),"",$N289/$M289)</f>
        <v/>
      </c>
      <c r="P289" s="28" t="n"/>
      <c r="Q289" s="24" t="n"/>
      <c r="R289" s="24" t="n"/>
      <c r="S289" s="24" t="n"/>
      <c r="T289" s="24" t="n"/>
      <c r="U289" s="24" t="n"/>
      <c r="V289" s="29">
        <f>IF($A289="","",$I$1+SUM($N$4:$N289))</f>
        <v/>
      </c>
      <c r="W289" s="30">
        <f>IF($A289="",0,$V289-MAX($I$1,MAX($V$4:$V289)))</f>
        <v/>
      </c>
    </row>
    <row r="290" ht="15" customHeight="1">
      <c r="A290" s="20" t="n"/>
      <c r="B290" s="21">
        <f>IF($A290="","",$A290-WEEKDAY($A290,3))</f>
        <v/>
      </c>
      <c r="C290" s="22">
        <f>IF($A290="","",CHOOSE(WEEKDAY($A290),"Domingo","Segunda","Terça","Quarta","Quinta","Sexta","Sábado"))</f>
        <v/>
      </c>
      <c r="D290" s="23" t="n"/>
      <c r="E290" s="22">
        <f>IF($D290="","",IF($D290&lt;TIME(10,0,0),"Antes das 10h",IF($D290&lt;TIME(12,0,0),"10h às 12h",IF($D290&lt;TIME(15,0,0),"12h às 15h","Depois das 15h"))))</f>
        <v/>
      </c>
      <c r="F290" s="24" t="n"/>
      <c r="G290" s="24" t="n"/>
      <c r="H290" s="24" t="n"/>
      <c r="I290" s="25" t="n"/>
      <c r="J290" s="25" t="n"/>
      <c r="K290" s="25" t="n"/>
      <c r="L290" s="25" t="n"/>
      <c r="M290" s="26" t="n"/>
      <c r="N290" s="26" t="n"/>
      <c r="O290" s="27">
        <f>IF(OR($M290="",$N290=""),"",$N290/$M290)</f>
        <v/>
      </c>
      <c r="P290" s="28" t="n"/>
      <c r="Q290" s="24" t="n"/>
      <c r="R290" s="24" t="n"/>
      <c r="S290" s="24" t="n"/>
      <c r="T290" s="24" t="n"/>
      <c r="U290" s="24" t="n"/>
      <c r="V290" s="29">
        <f>IF($A290="","",$I$1+SUM($N$4:$N290))</f>
        <v/>
      </c>
      <c r="W290" s="30">
        <f>IF($A290="",0,$V290-MAX($I$1,MAX($V$4:$V290)))</f>
        <v/>
      </c>
    </row>
    <row r="291" ht="15" customHeight="1">
      <c r="A291" s="20" t="n"/>
      <c r="B291" s="21">
        <f>IF($A291="","",$A291-WEEKDAY($A291,3))</f>
        <v/>
      </c>
      <c r="C291" s="22">
        <f>IF($A291="","",CHOOSE(WEEKDAY($A291),"Domingo","Segunda","Terça","Quarta","Quinta","Sexta","Sábado"))</f>
        <v/>
      </c>
      <c r="D291" s="23" t="n"/>
      <c r="E291" s="22">
        <f>IF($D291="","",IF($D291&lt;TIME(10,0,0),"Antes das 10h",IF($D291&lt;TIME(12,0,0),"10h às 12h",IF($D291&lt;TIME(15,0,0),"12h às 15h","Depois das 15h"))))</f>
        <v/>
      </c>
      <c r="F291" s="24" t="n"/>
      <c r="G291" s="24" t="n"/>
      <c r="H291" s="24" t="n"/>
      <c r="I291" s="25" t="n"/>
      <c r="J291" s="25" t="n"/>
      <c r="K291" s="25" t="n"/>
      <c r="L291" s="25" t="n"/>
      <c r="M291" s="26" t="n"/>
      <c r="N291" s="26" t="n"/>
      <c r="O291" s="27">
        <f>IF(OR($M291="",$N291=""),"",$N291/$M291)</f>
        <v/>
      </c>
      <c r="P291" s="28" t="n"/>
      <c r="Q291" s="24" t="n"/>
      <c r="R291" s="24" t="n"/>
      <c r="S291" s="24" t="n"/>
      <c r="T291" s="24" t="n"/>
      <c r="U291" s="24" t="n"/>
      <c r="V291" s="29">
        <f>IF($A291="","",$I$1+SUM($N$4:$N291))</f>
        <v/>
      </c>
      <c r="W291" s="30">
        <f>IF($A291="",0,$V291-MAX($I$1,MAX($V$4:$V291)))</f>
        <v/>
      </c>
    </row>
    <row r="292" ht="15" customHeight="1">
      <c r="A292" s="20" t="n"/>
      <c r="B292" s="21">
        <f>IF($A292="","",$A292-WEEKDAY($A292,3))</f>
        <v/>
      </c>
      <c r="C292" s="22">
        <f>IF($A292="","",CHOOSE(WEEKDAY($A292),"Domingo","Segunda","Terça","Quarta","Quinta","Sexta","Sábado"))</f>
        <v/>
      </c>
      <c r="D292" s="23" t="n"/>
      <c r="E292" s="22">
        <f>IF($D292="","",IF($D292&lt;TIME(10,0,0),"Antes das 10h",IF($D292&lt;TIME(12,0,0),"10h às 12h",IF($D292&lt;TIME(15,0,0),"12h às 15h","Depois das 15h"))))</f>
        <v/>
      </c>
      <c r="F292" s="24" t="n"/>
      <c r="G292" s="24" t="n"/>
      <c r="H292" s="24" t="n"/>
      <c r="I292" s="25" t="n"/>
      <c r="J292" s="25" t="n"/>
      <c r="K292" s="25" t="n"/>
      <c r="L292" s="25" t="n"/>
      <c r="M292" s="26" t="n"/>
      <c r="N292" s="26" t="n"/>
      <c r="O292" s="27">
        <f>IF(OR($M292="",$N292=""),"",$N292/$M292)</f>
        <v/>
      </c>
      <c r="P292" s="28" t="n"/>
      <c r="Q292" s="24" t="n"/>
      <c r="R292" s="24" t="n"/>
      <c r="S292" s="24" t="n"/>
      <c r="T292" s="24" t="n"/>
      <c r="U292" s="24" t="n"/>
      <c r="V292" s="29">
        <f>IF($A292="","",$I$1+SUM($N$4:$N292))</f>
        <v/>
      </c>
      <c r="W292" s="30">
        <f>IF($A292="",0,$V292-MAX($I$1,MAX($V$4:$V292)))</f>
        <v/>
      </c>
    </row>
    <row r="293" ht="15" customHeight="1">
      <c r="A293" s="20" t="n"/>
      <c r="B293" s="21">
        <f>IF($A293="","",$A293-WEEKDAY($A293,3))</f>
        <v/>
      </c>
      <c r="C293" s="22">
        <f>IF($A293="","",CHOOSE(WEEKDAY($A293),"Domingo","Segunda","Terça","Quarta","Quinta","Sexta","Sábado"))</f>
        <v/>
      </c>
      <c r="D293" s="23" t="n"/>
      <c r="E293" s="22">
        <f>IF($D293="","",IF($D293&lt;TIME(10,0,0),"Antes das 10h",IF($D293&lt;TIME(12,0,0),"10h às 12h",IF($D293&lt;TIME(15,0,0),"12h às 15h","Depois das 15h"))))</f>
        <v/>
      </c>
      <c r="F293" s="24" t="n"/>
      <c r="G293" s="24" t="n"/>
      <c r="H293" s="24" t="n"/>
      <c r="I293" s="25" t="n"/>
      <c r="J293" s="25" t="n"/>
      <c r="K293" s="25" t="n"/>
      <c r="L293" s="25" t="n"/>
      <c r="M293" s="26" t="n"/>
      <c r="N293" s="26" t="n"/>
      <c r="O293" s="27">
        <f>IF(OR($M293="",$N293=""),"",$N293/$M293)</f>
        <v/>
      </c>
      <c r="P293" s="28" t="n"/>
      <c r="Q293" s="24" t="n"/>
      <c r="R293" s="24" t="n"/>
      <c r="S293" s="24" t="n"/>
      <c r="T293" s="24" t="n"/>
      <c r="U293" s="24" t="n"/>
      <c r="V293" s="29">
        <f>IF($A293="","",$I$1+SUM($N$4:$N293))</f>
        <v/>
      </c>
      <c r="W293" s="30">
        <f>IF($A293="",0,$V293-MAX($I$1,MAX($V$4:$V293)))</f>
        <v/>
      </c>
    </row>
    <row r="294" ht="15" customHeight="1">
      <c r="A294" s="20" t="n"/>
      <c r="B294" s="21">
        <f>IF($A294="","",$A294-WEEKDAY($A294,3))</f>
        <v/>
      </c>
      <c r="C294" s="22">
        <f>IF($A294="","",CHOOSE(WEEKDAY($A294),"Domingo","Segunda","Terça","Quarta","Quinta","Sexta","Sábado"))</f>
        <v/>
      </c>
      <c r="D294" s="23" t="n"/>
      <c r="E294" s="22">
        <f>IF($D294="","",IF($D294&lt;TIME(10,0,0),"Antes das 10h",IF($D294&lt;TIME(12,0,0),"10h às 12h",IF($D294&lt;TIME(15,0,0),"12h às 15h","Depois das 15h"))))</f>
        <v/>
      </c>
      <c r="F294" s="24" t="n"/>
      <c r="G294" s="24" t="n"/>
      <c r="H294" s="24" t="n"/>
      <c r="I294" s="25" t="n"/>
      <c r="J294" s="25" t="n"/>
      <c r="K294" s="25" t="n"/>
      <c r="L294" s="25" t="n"/>
      <c r="M294" s="26" t="n"/>
      <c r="N294" s="26" t="n"/>
      <c r="O294" s="27">
        <f>IF(OR($M294="",$N294=""),"",$N294/$M294)</f>
        <v/>
      </c>
      <c r="P294" s="28" t="n"/>
      <c r="Q294" s="24" t="n"/>
      <c r="R294" s="24" t="n"/>
      <c r="S294" s="24" t="n"/>
      <c r="T294" s="24" t="n"/>
      <c r="U294" s="24" t="n"/>
      <c r="V294" s="29">
        <f>IF($A294="","",$I$1+SUM($N$4:$N294))</f>
        <v/>
      </c>
      <c r="W294" s="30">
        <f>IF($A294="",0,$V294-MAX($I$1,MAX($V$4:$V294)))</f>
        <v/>
      </c>
    </row>
    <row r="295" ht="15" customHeight="1">
      <c r="A295" s="20" t="n"/>
      <c r="B295" s="21">
        <f>IF($A295="","",$A295-WEEKDAY($A295,3))</f>
        <v/>
      </c>
      <c r="C295" s="22">
        <f>IF($A295="","",CHOOSE(WEEKDAY($A295),"Domingo","Segunda","Terça","Quarta","Quinta","Sexta","Sábado"))</f>
        <v/>
      </c>
      <c r="D295" s="23" t="n"/>
      <c r="E295" s="22">
        <f>IF($D295="","",IF($D295&lt;TIME(10,0,0),"Antes das 10h",IF($D295&lt;TIME(12,0,0),"10h às 12h",IF($D295&lt;TIME(15,0,0),"12h às 15h","Depois das 15h"))))</f>
        <v/>
      </c>
      <c r="F295" s="24" t="n"/>
      <c r="G295" s="24" t="n"/>
      <c r="H295" s="24" t="n"/>
      <c r="I295" s="25" t="n"/>
      <c r="J295" s="25" t="n"/>
      <c r="K295" s="25" t="n"/>
      <c r="L295" s="25" t="n"/>
      <c r="M295" s="26" t="n"/>
      <c r="N295" s="26" t="n"/>
      <c r="O295" s="27">
        <f>IF(OR($M295="",$N295=""),"",$N295/$M295)</f>
        <v/>
      </c>
      <c r="P295" s="28" t="n"/>
      <c r="Q295" s="24" t="n"/>
      <c r="R295" s="24" t="n"/>
      <c r="S295" s="24" t="n"/>
      <c r="T295" s="24" t="n"/>
      <c r="U295" s="24" t="n"/>
      <c r="V295" s="29">
        <f>IF($A295="","",$I$1+SUM($N$4:$N295))</f>
        <v/>
      </c>
      <c r="W295" s="30">
        <f>IF($A295="",0,$V295-MAX($I$1,MAX($V$4:$V295)))</f>
        <v/>
      </c>
    </row>
    <row r="296" ht="15" customHeight="1">
      <c r="A296" s="20" t="n"/>
      <c r="B296" s="21">
        <f>IF($A296="","",$A296-WEEKDAY($A296,3))</f>
        <v/>
      </c>
      <c r="C296" s="22">
        <f>IF($A296="","",CHOOSE(WEEKDAY($A296),"Domingo","Segunda","Terça","Quarta","Quinta","Sexta","Sábado"))</f>
        <v/>
      </c>
      <c r="D296" s="23" t="n"/>
      <c r="E296" s="22">
        <f>IF($D296="","",IF($D296&lt;TIME(10,0,0),"Antes das 10h",IF($D296&lt;TIME(12,0,0),"10h às 12h",IF($D296&lt;TIME(15,0,0),"12h às 15h","Depois das 15h"))))</f>
        <v/>
      </c>
      <c r="F296" s="24" t="n"/>
      <c r="G296" s="24" t="n"/>
      <c r="H296" s="24" t="n"/>
      <c r="I296" s="25" t="n"/>
      <c r="J296" s="25" t="n"/>
      <c r="K296" s="25" t="n"/>
      <c r="L296" s="25" t="n"/>
      <c r="M296" s="26" t="n"/>
      <c r="N296" s="26" t="n"/>
      <c r="O296" s="27">
        <f>IF(OR($M296="",$N296=""),"",$N296/$M296)</f>
        <v/>
      </c>
      <c r="P296" s="28" t="n"/>
      <c r="Q296" s="24" t="n"/>
      <c r="R296" s="24" t="n"/>
      <c r="S296" s="24" t="n"/>
      <c r="T296" s="24" t="n"/>
      <c r="U296" s="24" t="n"/>
      <c r="V296" s="29">
        <f>IF($A296="","",$I$1+SUM($N$4:$N296))</f>
        <v/>
      </c>
      <c r="W296" s="30">
        <f>IF($A296="",0,$V296-MAX($I$1,MAX($V$4:$V296)))</f>
        <v/>
      </c>
    </row>
    <row r="297" ht="15" customHeight="1">
      <c r="A297" s="20" t="n"/>
      <c r="B297" s="21">
        <f>IF($A297="","",$A297-WEEKDAY($A297,3))</f>
        <v/>
      </c>
      <c r="C297" s="22">
        <f>IF($A297="","",CHOOSE(WEEKDAY($A297),"Domingo","Segunda","Terça","Quarta","Quinta","Sexta","Sábado"))</f>
        <v/>
      </c>
      <c r="D297" s="23" t="n"/>
      <c r="E297" s="22">
        <f>IF($D297="","",IF($D297&lt;TIME(10,0,0),"Antes das 10h",IF($D297&lt;TIME(12,0,0),"10h às 12h",IF($D297&lt;TIME(15,0,0),"12h às 15h","Depois das 15h"))))</f>
        <v/>
      </c>
      <c r="F297" s="24" t="n"/>
      <c r="G297" s="24" t="n"/>
      <c r="H297" s="24" t="n"/>
      <c r="I297" s="25" t="n"/>
      <c r="J297" s="25" t="n"/>
      <c r="K297" s="25" t="n"/>
      <c r="L297" s="25" t="n"/>
      <c r="M297" s="26" t="n"/>
      <c r="N297" s="26" t="n"/>
      <c r="O297" s="27">
        <f>IF(OR($M297="",$N297=""),"",$N297/$M297)</f>
        <v/>
      </c>
      <c r="P297" s="28" t="n"/>
      <c r="Q297" s="24" t="n"/>
      <c r="R297" s="24" t="n"/>
      <c r="S297" s="24" t="n"/>
      <c r="T297" s="24" t="n"/>
      <c r="U297" s="24" t="n"/>
      <c r="V297" s="29">
        <f>IF($A297="","",$I$1+SUM($N$4:$N297))</f>
        <v/>
      </c>
      <c r="W297" s="30">
        <f>IF($A297="",0,$V297-MAX($I$1,MAX($V$4:$V297)))</f>
        <v/>
      </c>
    </row>
    <row r="298" ht="15" customHeight="1">
      <c r="A298" s="20" t="n"/>
      <c r="B298" s="21">
        <f>IF($A298="","",$A298-WEEKDAY($A298,3))</f>
        <v/>
      </c>
      <c r="C298" s="22">
        <f>IF($A298="","",CHOOSE(WEEKDAY($A298),"Domingo","Segunda","Terça","Quarta","Quinta","Sexta","Sábado"))</f>
        <v/>
      </c>
      <c r="D298" s="23" t="n"/>
      <c r="E298" s="22">
        <f>IF($D298="","",IF($D298&lt;TIME(10,0,0),"Antes das 10h",IF($D298&lt;TIME(12,0,0),"10h às 12h",IF($D298&lt;TIME(15,0,0),"12h às 15h","Depois das 15h"))))</f>
        <v/>
      </c>
      <c r="F298" s="24" t="n"/>
      <c r="G298" s="24" t="n"/>
      <c r="H298" s="24" t="n"/>
      <c r="I298" s="25" t="n"/>
      <c r="J298" s="25" t="n"/>
      <c r="K298" s="25" t="n"/>
      <c r="L298" s="25" t="n"/>
      <c r="M298" s="26" t="n"/>
      <c r="N298" s="26" t="n"/>
      <c r="O298" s="27">
        <f>IF(OR($M298="",$N298=""),"",$N298/$M298)</f>
        <v/>
      </c>
      <c r="P298" s="28" t="n"/>
      <c r="Q298" s="24" t="n"/>
      <c r="R298" s="24" t="n"/>
      <c r="S298" s="24" t="n"/>
      <c r="T298" s="24" t="n"/>
      <c r="U298" s="24" t="n"/>
      <c r="V298" s="29">
        <f>IF($A298="","",$I$1+SUM($N$4:$N298))</f>
        <v/>
      </c>
      <c r="W298" s="30">
        <f>IF($A298="",0,$V298-MAX($I$1,MAX($V$4:$V298)))</f>
        <v/>
      </c>
    </row>
    <row r="299" ht="15" customHeight="1">
      <c r="A299" s="20" t="n"/>
      <c r="B299" s="21">
        <f>IF($A299="","",$A299-WEEKDAY($A299,3))</f>
        <v/>
      </c>
      <c r="C299" s="22">
        <f>IF($A299="","",CHOOSE(WEEKDAY($A299),"Domingo","Segunda","Terça","Quarta","Quinta","Sexta","Sábado"))</f>
        <v/>
      </c>
      <c r="D299" s="23" t="n"/>
      <c r="E299" s="22">
        <f>IF($D299="","",IF($D299&lt;TIME(10,0,0),"Antes das 10h",IF($D299&lt;TIME(12,0,0),"10h às 12h",IF($D299&lt;TIME(15,0,0),"12h às 15h","Depois das 15h"))))</f>
        <v/>
      </c>
      <c r="F299" s="24" t="n"/>
      <c r="G299" s="24" t="n"/>
      <c r="H299" s="24" t="n"/>
      <c r="I299" s="25" t="n"/>
      <c r="J299" s="25" t="n"/>
      <c r="K299" s="25" t="n"/>
      <c r="L299" s="25" t="n"/>
      <c r="M299" s="26" t="n"/>
      <c r="N299" s="26" t="n"/>
      <c r="O299" s="27">
        <f>IF(OR($M299="",$N299=""),"",$N299/$M299)</f>
        <v/>
      </c>
      <c r="P299" s="28" t="n"/>
      <c r="Q299" s="24" t="n"/>
      <c r="R299" s="24" t="n"/>
      <c r="S299" s="24" t="n"/>
      <c r="T299" s="24" t="n"/>
      <c r="U299" s="24" t="n"/>
      <c r="V299" s="29">
        <f>IF($A299="","",$I$1+SUM($N$4:$N299))</f>
        <v/>
      </c>
      <c r="W299" s="30">
        <f>IF($A299="",0,$V299-MAX($I$1,MAX($V$4:$V299)))</f>
        <v/>
      </c>
    </row>
    <row r="300" ht="15" customHeight="1">
      <c r="A300" s="20" t="n"/>
      <c r="B300" s="21">
        <f>IF($A300="","",$A300-WEEKDAY($A300,3))</f>
        <v/>
      </c>
      <c r="C300" s="22">
        <f>IF($A300="","",CHOOSE(WEEKDAY($A300),"Domingo","Segunda","Terça","Quarta","Quinta","Sexta","Sábado"))</f>
        <v/>
      </c>
      <c r="D300" s="23" t="n"/>
      <c r="E300" s="22">
        <f>IF($D300="","",IF($D300&lt;TIME(10,0,0),"Antes das 10h",IF($D300&lt;TIME(12,0,0),"10h às 12h",IF($D300&lt;TIME(15,0,0),"12h às 15h","Depois das 15h"))))</f>
        <v/>
      </c>
      <c r="F300" s="24" t="n"/>
      <c r="G300" s="24" t="n"/>
      <c r="H300" s="24" t="n"/>
      <c r="I300" s="25" t="n"/>
      <c r="J300" s="25" t="n"/>
      <c r="K300" s="25" t="n"/>
      <c r="L300" s="25" t="n"/>
      <c r="M300" s="26" t="n"/>
      <c r="N300" s="26" t="n"/>
      <c r="O300" s="27">
        <f>IF(OR($M300="",$N300=""),"",$N300/$M300)</f>
        <v/>
      </c>
      <c r="P300" s="28" t="n"/>
      <c r="Q300" s="24" t="n"/>
      <c r="R300" s="24" t="n"/>
      <c r="S300" s="24" t="n"/>
      <c r="T300" s="24" t="n"/>
      <c r="U300" s="24" t="n"/>
      <c r="V300" s="29">
        <f>IF($A300="","",$I$1+SUM($N$4:$N300))</f>
        <v/>
      </c>
      <c r="W300" s="30">
        <f>IF($A300="",0,$V300-MAX($I$1,MAX($V$4:$V300)))</f>
        <v/>
      </c>
    </row>
    <row r="301" ht="15" customHeight="1">
      <c r="A301" s="20" t="n"/>
      <c r="B301" s="21">
        <f>IF($A301="","",$A301-WEEKDAY($A301,3))</f>
        <v/>
      </c>
      <c r="C301" s="22">
        <f>IF($A301="","",CHOOSE(WEEKDAY($A301),"Domingo","Segunda","Terça","Quarta","Quinta","Sexta","Sábado"))</f>
        <v/>
      </c>
      <c r="D301" s="23" t="n"/>
      <c r="E301" s="22">
        <f>IF($D301="","",IF($D301&lt;TIME(10,0,0),"Antes das 10h",IF($D301&lt;TIME(12,0,0),"10h às 12h",IF($D301&lt;TIME(15,0,0),"12h às 15h","Depois das 15h"))))</f>
        <v/>
      </c>
      <c r="F301" s="24" t="n"/>
      <c r="G301" s="24" t="n"/>
      <c r="H301" s="24" t="n"/>
      <c r="I301" s="25" t="n"/>
      <c r="J301" s="25" t="n"/>
      <c r="K301" s="25" t="n"/>
      <c r="L301" s="25" t="n"/>
      <c r="M301" s="26" t="n"/>
      <c r="N301" s="26" t="n"/>
      <c r="O301" s="27">
        <f>IF(OR($M301="",$N301=""),"",$N301/$M301)</f>
        <v/>
      </c>
      <c r="P301" s="28" t="n"/>
      <c r="Q301" s="24" t="n"/>
      <c r="R301" s="24" t="n"/>
      <c r="S301" s="24" t="n"/>
      <c r="T301" s="24" t="n"/>
      <c r="U301" s="24" t="n"/>
      <c r="V301" s="29">
        <f>IF($A301="","",$I$1+SUM($N$4:$N301))</f>
        <v/>
      </c>
      <c r="W301" s="30">
        <f>IF($A301="",0,$V301-MAX($I$1,MAX($V$4:$V301)))</f>
        <v/>
      </c>
    </row>
    <row r="302" ht="15" customHeight="1">
      <c r="A302" s="20" t="n"/>
      <c r="B302" s="21">
        <f>IF($A302="","",$A302-WEEKDAY($A302,3))</f>
        <v/>
      </c>
      <c r="C302" s="22">
        <f>IF($A302="","",CHOOSE(WEEKDAY($A302),"Domingo","Segunda","Terça","Quarta","Quinta","Sexta","Sábado"))</f>
        <v/>
      </c>
      <c r="D302" s="23" t="n"/>
      <c r="E302" s="22">
        <f>IF($D302="","",IF($D302&lt;TIME(10,0,0),"Antes das 10h",IF($D302&lt;TIME(12,0,0),"10h às 12h",IF($D302&lt;TIME(15,0,0),"12h às 15h","Depois das 15h"))))</f>
        <v/>
      </c>
      <c r="F302" s="24" t="n"/>
      <c r="G302" s="24" t="n"/>
      <c r="H302" s="24" t="n"/>
      <c r="I302" s="25" t="n"/>
      <c r="J302" s="25" t="n"/>
      <c r="K302" s="25" t="n"/>
      <c r="L302" s="25" t="n"/>
      <c r="M302" s="26" t="n"/>
      <c r="N302" s="26" t="n"/>
      <c r="O302" s="27">
        <f>IF(OR($M302="",$N302=""),"",$N302/$M302)</f>
        <v/>
      </c>
      <c r="P302" s="28" t="n"/>
      <c r="Q302" s="24" t="n"/>
      <c r="R302" s="24" t="n"/>
      <c r="S302" s="24" t="n"/>
      <c r="T302" s="24" t="n"/>
      <c r="U302" s="24" t="n"/>
      <c r="V302" s="29">
        <f>IF($A302="","",$I$1+SUM($N$4:$N302))</f>
        <v/>
      </c>
      <c r="W302" s="30">
        <f>IF($A302="",0,$V302-MAX($I$1,MAX($V$4:$V302)))</f>
        <v/>
      </c>
    </row>
    <row r="303" ht="15" customHeight="1">
      <c r="A303" s="20" t="n"/>
      <c r="B303" s="21">
        <f>IF($A303="","",$A303-WEEKDAY($A303,3))</f>
        <v/>
      </c>
      <c r="C303" s="22">
        <f>IF($A303="","",CHOOSE(WEEKDAY($A303),"Domingo","Segunda","Terça","Quarta","Quinta","Sexta","Sábado"))</f>
        <v/>
      </c>
      <c r="D303" s="23" t="n"/>
      <c r="E303" s="22">
        <f>IF($D303="","",IF($D303&lt;TIME(10,0,0),"Antes das 10h",IF($D303&lt;TIME(12,0,0),"10h às 12h",IF($D303&lt;TIME(15,0,0),"12h às 15h","Depois das 15h"))))</f>
        <v/>
      </c>
      <c r="F303" s="24" t="n"/>
      <c r="G303" s="24" t="n"/>
      <c r="H303" s="24" t="n"/>
      <c r="I303" s="25" t="n"/>
      <c r="J303" s="25" t="n"/>
      <c r="K303" s="25" t="n"/>
      <c r="L303" s="25" t="n"/>
      <c r="M303" s="26" t="n"/>
      <c r="N303" s="26" t="n"/>
      <c r="O303" s="27">
        <f>IF(OR($M303="",$N303=""),"",$N303/$M303)</f>
        <v/>
      </c>
      <c r="P303" s="28" t="n"/>
      <c r="Q303" s="24" t="n"/>
      <c r="R303" s="24" t="n"/>
      <c r="S303" s="24" t="n"/>
      <c r="T303" s="24" t="n"/>
      <c r="U303" s="24" t="n"/>
      <c r="V303" s="29">
        <f>IF($A303="","",$I$1+SUM($N$4:$N303))</f>
        <v/>
      </c>
      <c r="W303" s="30">
        <f>IF($A303="",0,$V303-MAX($I$1,MAX($V$4:$V303)))</f>
        <v/>
      </c>
    </row>
    <row r="304" ht="15" customHeight="1">
      <c r="A304" s="20" t="n"/>
      <c r="B304" s="21">
        <f>IF($A304="","",$A304-WEEKDAY($A304,3))</f>
        <v/>
      </c>
      <c r="C304" s="22">
        <f>IF($A304="","",CHOOSE(WEEKDAY($A304),"Domingo","Segunda","Terça","Quarta","Quinta","Sexta","Sábado"))</f>
        <v/>
      </c>
      <c r="D304" s="23" t="n"/>
      <c r="E304" s="22">
        <f>IF($D304="","",IF($D304&lt;TIME(10,0,0),"Antes das 10h",IF($D304&lt;TIME(12,0,0),"10h às 12h",IF($D304&lt;TIME(15,0,0),"12h às 15h","Depois das 15h"))))</f>
        <v/>
      </c>
      <c r="F304" s="24" t="n"/>
      <c r="G304" s="24" t="n"/>
      <c r="H304" s="24" t="n"/>
      <c r="I304" s="25" t="n"/>
      <c r="J304" s="25" t="n"/>
      <c r="K304" s="25" t="n"/>
      <c r="L304" s="25" t="n"/>
      <c r="M304" s="26" t="n"/>
      <c r="N304" s="26" t="n"/>
      <c r="O304" s="27">
        <f>IF(OR($M304="",$N304=""),"",$N304/$M304)</f>
        <v/>
      </c>
      <c r="P304" s="28" t="n"/>
      <c r="Q304" s="24" t="n"/>
      <c r="R304" s="24" t="n"/>
      <c r="S304" s="24" t="n"/>
      <c r="T304" s="24" t="n"/>
      <c r="U304" s="24" t="n"/>
      <c r="V304" s="29">
        <f>IF($A304="","",$I$1+SUM($N$4:$N304))</f>
        <v/>
      </c>
      <c r="W304" s="30">
        <f>IF($A304="",0,$V304-MAX($I$1,MAX($V$4:$V304)))</f>
        <v/>
      </c>
    </row>
    <row r="305" ht="15" customHeight="1">
      <c r="A305" s="20" t="n"/>
      <c r="B305" s="21">
        <f>IF($A305="","",$A305-WEEKDAY($A305,3))</f>
        <v/>
      </c>
      <c r="C305" s="22">
        <f>IF($A305="","",CHOOSE(WEEKDAY($A305),"Domingo","Segunda","Terça","Quarta","Quinta","Sexta","Sábado"))</f>
        <v/>
      </c>
      <c r="D305" s="23" t="n"/>
      <c r="E305" s="22">
        <f>IF($D305="","",IF($D305&lt;TIME(10,0,0),"Antes das 10h",IF($D305&lt;TIME(12,0,0),"10h às 12h",IF($D305&lt;TIME(15,0,0),"12h às 15h","Depois das 15h"))))</f>
        <v/>
      </c>
      <c r="F305" s="24" t="n"/>
      <c r="G305" s="24" t="n"/>
      <c r="H305" s="24" t="n"/>
      <c r="I305" s="25" t="n"/>
      <c r="J305" s="25" t="n"/>
      <c r="K305" s="25" t="n"/>
      <c r="L305" s="25" t="n"/>
      <c r="M305" s="26" t="n"/>
      <c r="N305" s="26" t="n"/>
      <c r="O305" s="27">
        <f>IF(OR($M305="",$N305=""),"",$N305/$M305)</f>
        <v/>
      </c>
      <c r="P305" s="28" t="n"/>
      <c r="Q305" s="24" t="n"/>
      <c r="R305" s="24" t="n"/>
      <c r="S305" s="24" t="n"/>
      <c r="T305" s="24" t="n"/>
      <c r="U305" s="24" t="n"/>
      <c r="V305" s="29">
        <f>IF($A305="","",$I$1+SUM($N$4:$N305))</f>
        <v/>
      </c>
      <c r="W305" s="30">
        <f>IF($A305="",0,$V305-MAX($I$1,MAX($V$4:$V305)))</f>
        <v/>
      </c>
    </row>
    <row r="306" ht="15" customHeight="1">
      <c r="A306" s="20" t="n"/>
      <c r="B306" s="21">
        <f>IF($A306="","",$A306-WEEKDAY($A306,3))</f>
        <v/>
      </c>
      <c r="C306" s="22">
        <f>IF($A306="","",CHOOSE(WEEKDAY($A306),"Domingo","Segunda","Terça","Quarta","Quinta","Sexta","Sábado"))</f>
        <v/>
      </c>
      <c r="D306" s="23" t="n"/>
      <c r="E306" s="22">
        <f>IF($D306="","",IF($D306&lt;TIME(10,0,0),"Antes das 10h",IF($D306&lt;TIME(12,0,0),"10h às 12h",IF($D306&lt;TIME(15,0,0),"12h às 15h","Depois das 15h"))))</f>
        <v/>
      </c>
      <c r="F306" s="24" t="n"/>
      <c r="G306" s="24" t="n"/>
      <c r="H306" s="24" t="n"/>
      <c r="I306" s="25" t="n"/>
      <c r="J306" s="25" t="n"/>
      <c r="K306" s="25" t="n"/>
      <c r="L306" s="25" t="n"/>
      <c r="M306" s="26" t="n"/>
      <c r="N306" s="26" t="n"/>
      <c r="O306" s="27">
        <f>IF(OR($M306="",$N306=""),"",$N306/$M306)</f>
        <v/>
      </c>
      <c r="P306" s="28" t="n"/>
      <c r="Q306" s="24" t="n"/>
      <c r="R306" s="24" t="n"/>
      <c r="S306" s="24" t="n"/>
      <c r="T306" s="24" t="n"/>
      <c r="U306" s="24" t="n"/>
      <c r="V306" s="29">
        <f>IF($A306="","",$I$1+SUM($N$4:$N306))</f>
        <v/>
      </c>
      <c r="W306" s="30">
        <f>IF($A306="",0,$V306-MAX($I$1,MAX($V$4:$V306)))</f>
        <v/>
      </c>
    </row>
    <row r="307" ht="15" customHeight="1">
      <c r="A307" s="20" t="n"/>
      <c r="B307" s="21">
        <f>IF($A307="","",$A307-WEEKDAY($A307,3))</f>
        <v/>
      </c>
      <c r="C307" s="22">
        <f>IF($A307="","",CHOOSE(WEEKDAY($A307),"Domingo","Segunda","Terça","Quarta","Quinta","Sexta","Sábado"))</f>
        <v/>
      </c>
      <c r="D307" s="23" t="n"/>
      <c r="E307" s="22">
        <f>IF($D307="","",IF($D307&lt;TIME(10,0,0),"Antes das 10h",IF($D307&lt;TIME(12,0,0),"10h às 12h",IF($D307&lt;TIME(15,0,0),"12h às 15h","Depois das 15h"))))</f>
        <v/>
      </c>
      <c r="F307" s="24" t="n"/>
      <c r="G307" s="24" t="n"/>
      <c r="H307" s="24" t="n"/>
      <c r="I307" s="25" t="n"/>
      <c r="J307" s="25" t="n"/>
      <c r="K307" s="25" t="n"/>
      <c r="L307" s="25" t="n"/>
      <c r="M307" s="26" t="n"/>
      <c r="N307" s="26" t="n"/>
      <c r="O307" s="27">
        <f>IF(OR($M307="",$N307=""),"",$N307/$M307)</f>
        <v/>
      </c>
      <c r="P307" s="28" t="n"/>
      <c r="Q307" s="24" t="n"/>
      <c r="R307" s="24" t="n"/>
      <c r="S307" s="24" t="n"/>
      <c r="T307" s="24" t="n"/>
      <c r="U307" s="24" t="n"/>
      <c r="V307" s="29">
        <f>IF($A307="","",$I$1+SUM($N$4:$N307))</f>
        <v/>
      </c>
      <c r="W307" s="30">
        <f>IF($A307="",0,$V307-MAX($I$1,MAX($V$4:$V307)))</f>
        <v/>
      </c>
    </row>
    <row r="308" ht="15" customHeight="1">
      <c r="A308" s="20" t="n"/>
      <c r="B308" s="21">
        <f>IF($A308="","",$A308-WEEKDAY($A308,3))</f>
        <v/>
      </c>
      <c r="C308" s="22">
        <f>IF($A308="","",CHOOSE(WEEKDAY($A308),"Domingo","Segunda","Terça","Quarta","Quinta","Sexta","Sábado"))</f>
        <v/>
      </c>
      <c r="D308" s="23" t="n"/>
      <c r="E308" s="22">
        <f>IF($D308="","",IF($D308&lt;TIME(10,0,0),"Antes das 10h",IF($D308&lt;TIME(12,0,0),"10h às 12h",IF($D308&lt;TIME(15,0,0),"12h às 15h","Depois das 15h"))))</f>
        <v/>
      </c>
      <c r="F308" s="24" t="n"/>
      <c r="G308" s="24" t="n"/>
      <c r="H308" s="24" t="n"/>
      <c r="I308" s="25" t="n"/>
      <c r="J308" s="25" t="n"/>
      <c r="K308" s="25" t="n"/>
      <c r="L308" s="25" t="n"/>
      <c r="M308" s="26" t="n"/>
      <c r="N308" s="26" t="n"/>
      <c r="O308" s="27">
        <f>IF(OR($M308="",$N308=""),"",$N308/$M308)</f>
        <v/>
      </c>
      <c r="P308" s="28" t="n"/>
      <c r="Q308" s="24" t="n"/>
      <c r="R308" s="24" t="n"/>
      <c r="S308" s="24" t="n"/>
      <c r="T308" s="24" t="n"/>
      <c r="U308" s="24" t="n"/>
      <c r="V308" s="29">
        <f>IF($A308="","",$I$1+SUM($N$4:$N308))</f>
        <v/>
      </c>
      <c r="W308" s="30">
        <f>IF($A308="",0,$V308-MAX($I$1,MAX($V$4:$V308)))</f>
        <v/>
      </c>
    </row>
    <row r="309" ht="15" customHeight="1">
      <c r="A309" s="20" t="n"/>
      <c r="B309" s="21">
        <f>IF($A309="","",$A309-WEEKDAY($A309,3))</f>
        <v/>
      </c>
      <c r="C309" s="22">
        <f>IF($A309="","",CHOOSE(WEEKDAY($A309),"Domingo","Segunda","Terça","Quarta","Quinta","Sexta","Sábado"))</f>
        <v/>
      </c>
      <c r="D309" s="23" t="n"/>
      <c r="E309" s="22">
        <f>IF($D309="","",IF($D309&lt;TIME(10,0,0),"Antes das 10h",IF($D309&lt;TIME(12,0,0),"10h às 12h",IF($D309&lt;TIME(15,0,0),"12h às 15h","Depois das 15h"))))</f>
        <v/>
      </c>
      <c r="F309" s="24" t="n"/>
      <c r="G309" s="24" t="n"/>
      <c r="H309" s="24" t="n"/>
      <c r="I309" s="25" t="n"/>
      <c r="J309" s="25" t="n"/>
      <c r="K309" s="25" t="n"/>
      <c r="L309" s="25" t="n"/>
      <c r="M309" s="26" t="n"/>
      <c r="N309" s="26" t="n"/>
      <c r="O309" s="27">
        <f>IF(OR($M309="",$N309=""),"",$N309/$M309)</f>
        <v/>
      </c>
      <c r="P309" s="28" t="n"/>
      <c r="Q309" s="24" t="n"/>
      <c r="R309" s="24" t="n"/>
      <c r="S309" s="24" t="n"/>
      <c r="T309" s="24" t="n"/>
      <c r="U309" s="24" t="n"/>
      <c r="V309" s="29">
        <f>IF($A309="","",$I$1+SUM($N$4:$N309))</f>
        <v/>
      </c>
      <c r="W309" s="30">
        <f>IF($A309="",0,$V309-MAX($I$1,MAX($V$4:$V309)))</f>
        <v/>
      </c>
    </row>
    <row r="310" ht="15" customHeight="1">
      <c r="A310" s="20" t="n"/>
      <c r="B310" s="21">
        <f>IF($A310="","",$A310-WEEKDAY($A310,3))</f>
        <v/>
      </c>
      <c r="C310" s="22">
        <f>IF($A310="","",CHOOSE(WEEKDAY($A310),"Domingo","Segunda","Terça","Quarta","Quinta","Sexta","Sábado"))</f>
        <v/>
      </c>
      <c r="D310" s="23" t="n"/>
      <c r="E310" s="22">
        <f>IF($D310="","",IF($D310&lt;TIME(10,0,0),"Antes das 10h",IF($D310&lt;TIME(12,0,0),"10h às 12h",IF($D310&lt;TIME(15,0,0),"12h às 15h","Depois das 15h"))))</f>
        <v/>
      </c>
      <c r="F310" s="24" t="n"/>
      <c r="G310" s="24" t="n"/>
      <c r="H310" s="24" t="n"/>
      <c r="I310" s="25" t="n"/>
      <c r="J310" s="25" t="n"/>
      <c r="K310" s="25" t="n"/>
      <c r="L310" s="25" t="n"/>
      <c r="M310" s="26" t="n"/>
      <c r="N310" s="26" t="n"/>
      <c r="O310" s="27">
        <f>IF(OR($M310="",$N310=""),"",$N310/$M310)</f>
        <v/>
      </c>
      <c r="P310" s="28" t="n"/>
      <c r="Q310" s="24" t="n"/>
      <c r="R310" s="24" t="n"/>
      <c r="S310" s="24" t="n"/>
      <c r="T310" s="24" t="n"/>
      <c r="U310" s="24" t="n"/>
      <c r="V310" s="29">
        <f>IF($A310="","",$I$1+SUM($N$4:$N310))</f>
        <v/>
      </c>
      <c r="W310" s="30">
        <f>IF($A310="",0,$V310-MAX($I$1,MAX($V$4:$V310)))</f>
        <v/>
      </c>
    </row>
    <row r="311" ht="15" customHeight="1">
      <c r="A311" s="20" t="n"/>
      <c r="B311" s="21">
        <f>IF($A311="","",$A311-WEEKDAY($A311,3))</f>
        <v/>
      </c>
      <c r="C311" s="22">
        <f>IF($A311="","",CHOOSE(WEEKDAY($A311),"Domingo","Segunda","Terça","Quarta","Quinta","Sexta","Sábado"))</f>
        <v/>
      </c>
      <c r="D311" s="23" t="n"/>
      <c r="E311" s="22">
        <f>IF($D311="","",IF($D311&lt;TIME(10,0,0),"Antes das 10h",IF($D311&lt;TIME(12,0,0),"10h às 12h",IF($D311&lt;TIME(15,0,0),"12h às 15h","Depois das 15h"))))</f>
        <v/>
      </c>
      <c r="F311" s="24" t="n"/>
      <c r="G311" s="24" t="n"/>
      <c r="H311" s="24" t="n"/>
      <c r="I311" s="25" t="n"/>
      <c r="J311" s="25" t="n"/>
      <c r="K311" s="25" t="n"/>
      <c r="L311" s="25" t="n"/>
      <c r="M311" s="26" t="n"/>
      <c r="N311" s="26" t="n"/>
      <c r="O311" s="27">
        <f>IF(OR($M311="",$N311=""),"",$N311/$M311)</f>
        <v/>
      </c>
      <c r="P311" s="28" t="n"/>
      <c r="Q311" s="24" t="n"/>
      <c r="R311" s="24" t="n"/>
      <c r="S311" s="24" t="n"/>
      <c r="T311" s="24" t="n"/>
      <c r="U311" s="24" t="n"/>
      <c r="V311" s="29">
        <f>IF($A311="","",$I$1+SUM($N$4:$N311))</f>
        <v/>
      </c>
      <c r="W311" s="30">
        <f>IF($A311="",0,$V311-MAX($I$1,MAX($V$4:$V311)))</f>
        <v/>
      </c>
    </row>
    <row r="312" ht="15" customHeight="1">
      <c r="A312" s="20" t="n"/>
      <c r="B312" s="21">
        <f>IF($A312="","",$A312-WEEKDAY($A312,3))</f>
        <v/>
      </c>
      <c r="C312" s="22">
        <f>IF($A312="","",CHOOSE(WEEKDAY($A312),"Domingo","Segunda","Terça","Quarta","Quinta","Sexta","Sábado"))</f>
        <v/>
      </c>
      <c r="D312" s="23" t="n"/>
      <c r="E312" s="22">
        <f>IF($D312="","",IF($D312&lt;TIME(10,0,0),"Antes das 10h",IF($D312&lt;TIME(12,0,0),"10h às 12h",IF($D312&lt;TIME(15,0,0),"12h às 15h","Depois das 15h"))))</f>
        <v/>
      </c>
      <c r="F312" s="24" t="n"/>
      <c r="G312" s="24" t="n"/>
      <c r="H312" s="24" t="n"/>
      <c r="I312" s="25" t="n"/>
      <c r="J312" s="25" t="n"/>
      <c r="K312" s="25" t="n"/>
      <c r="L312" s="25" t="n"/>
      <c r="M312" s="26" t="n"/>
      <c r="N312" s="26" t="n"/>
      <c r="O312" s="27">
        <f>IF(OR($M312="",$N312=""),"",$N312/$M312)</f>
        <v/>
      </c>
      <c r="P312" s="28" t="n"/>
      <c r="Q312" s="24" t="n"/>
      <c r="R312" s="24" t="n"/>
      <c r="S312" s="24" t="n"/>
      <c r="T312" s="24" t="n"/>
      <c r="U312" s="24" t="n"/>
      <c r="V312" s="29">
        <f>IF($A312="","",$I$1+SUM($N$4:$N312))</f>
        <v/>
      </c>
      <c r="W312" s="30">
        <f>IF($A312="",0,$V312-MAX($I$1,MAX($V$4:$V312)))</f>
        <v/>
      </c>
    </row>
    <row r="313" ht="15" customHeight="1">
      <c r="A313" s="20" t="n"/>
      <c r="B313" s="21">
        <f>IF($A313="","",$A313-WEEKDAY($A313,3))</f>
        <v/>
      </c>
      <c r="C313" s="22">
        <f>IF($A313="","",CHOOSE(WEEKDAY($A313),"Domingo","Segunda","Terça","Quarta","Quinta","Sexta","Sábado"))</f>
        <v/>
      </c>
      <c r="D313" s="23" t="n"/>
      <c r="E313" s="22">
        <f>IF($D313="","",IF($D313&lt;TIME(10,0,0),"Antes das 10h",IF($D313&lt;TIME(12,0,0),"10h às 12h",IF($D313&lt;TIME(15,0,0),"12h às 15h","Depois das 15h"))))</f>
        <v/>
      </c>
      <c r="F313" s="24" t="n"/>
      <c r="G313" s="24" t="n"/>
      <c r="H313" s="24" t="n"/>
      <c r="I313" s="25" t="n"/>
      <c r="J313" s="25" t="n"/>
      <c r="K313" s="25" t="n"/>
      <c r="L313" s="25" t="n"/>
      <c r="M313" s="26" t="n"/>
      <c r="N313" s="26" t="n"/>
      <c r="O313" s="27">
        <f>IF(OR($M313="",$N313=""),"",$N313/$M313)</f>
        <v/>
      </c>
      <c r="P313" s="28" t="n"/>
      <c r="Q313" s="24" t="n"/>
      <c r="R313" s="24" t="n"/>
      <c r="S313" s="24" t="n"/>
      <c r="T313" s="24" t="n"/>
      <c r="U313" s="24" t="n"/>
      <c r="V313" s="29">
        <f>IF($A313="","",$I$1+SUM($N$4:$N313))</f>
        <v/>
      </c>
      <c r="W313" s="30">
        <f>IF($A313="",0,$V313-MAX($I$1,MAX($V$4:$V313)))</f>
        <v/>
      </c>
    </row>
    <row r="314" ht="15" customHeight="1">
      <c r="A314" s="20" t="n"/>
      <c r="B314" s="21">
        <f>IF($A314="","",$A314-WEEKDAY($A314,3))</f>
        <v/>
      </c>
      <c r="C314" s="22">
        <f>IF($A314="","",CHOOSE(WEEKDAY($A314),"Domingo","Segunda","Terça","Quarta","Quinta","Sexta","Sábado"))</f>
        <v/>
      </c>
      <c r="D314" s="23" t="n"/>
      <c r="E314" s="22">
        <f>IF($D314="","",IF($D314&lt;TIME(10,0,0),"Antes das 10h",IF($D314&lt;TIME(12,0,0),"10h às 12h",IF($D314&lt;TIME(15,0,0),"12h às 15h","Depois das 15h"))))</f>
        <v/>
      </c>
      <c r="F314" s="24" t="n"/>
      <c r="G314" s="24" t="n"/>
      <c r="H314" s="24" t="n"/>
      <c r="I314" s="25" t="n"/>
      <c r="J314" s="25" t="n"/>
      <c r="K314" s="25" t="n"/>
      <c r="L314" s="25" t="n"/>
      <c r="M314" s="26" t="n"/>
      <c r="N314" s="26" t="n"/>
      <c r="O314" s="27">
        <f>IF(OR($M314="",$N314=""),"",$N314/$M314)</f>
        <v/>
      </c>
      <c r="P314" s="28" t="n"/>
      <c r="Q314" s="24" t="n"/>
      <c r="R314" s="24" t="n"/>
      <c r="S314" s="24" t="n"/>
      <c r="T314" s="24" t="n"/>
      <c r="U314" s="24" t="n"/>
      <c r="V314" s="29">
        <f>IF($A314="","",$I$1+SUM($N$4:$N314))</f>
        <v/>
      </c>
      <c r="W314" s="30">
        <f>IF($A314="",0,$V314-MAX($I$1,MAX($V$4:$V314)))</f>
        <v/>
      </c>
    </row>
    <row r="315" ht="15" customHeight="1">
      <c r="A315" s="20" t="n"/>
      <c r="B315" s="21">
        <f>IF($A315="","",$A315-WEEKDAY($A315,3))</f>
        <v/>
      </c>
      <c r="C315" s="22">
        <f>IF($A315="","",CHOOSE(WEEKDAY($A315),"Domingo","Segunda","Terça","Quarta","Quinta","Sexta","Sábado"))</f>
        <v/>
      </c>
      <c r="D315" s="23" t="n"/>
      <c r="E315" s="22">
        <f>IF($D315="","",IF($D315&lt;TIME(10,0,0),"Antes das 10h",IF($D315&lt;TIME(12,0,0),"10h às 12h",IF($D315&lt;TIME(15,0,0),"12h às 15h","Depois das 15h"))))</f>
        <v/>
      </c>
      <c r="F315" s="24" t="n"/>
      <c r="G315" s="24" t="n"/>
      <c r="H315" s="24" t="n"/>
      <c r="I315" s="25" t="n"/>
      <c r="J315" s="25" t="n"/>
      <c r="K315" s="25" t="n"/>
      <c r="L315" s="25" t="n"/>
      <c r="M315" s="26" t="n"/>
      <c r="N315" s="26" t="n"/>
      <c r="O315" s="27">
        <f>IF(OR($M315="",$N315=""),"",$N315/$M315)</f>
        <v/>
      </c>
      <c r="P315" s="28" t="n"/>
      <c r="Q315" s="24" t="n"/>
      <c r="R315" s="24" t="n"/>
      <c r="S315" s="24" t="n"/>
      <c r="T315" s="24" t="n"/>
      <c r="U315" s="24" t="n"/>
      <c r="V315" s="29">
        <f>IF($A315="","",$I$1+SUM($N$4:$N315))</f>
        <v/>
      </c>
      <c r="W315" s="30">
        <f>IF($A315="",0,$V315-MAX($I$1,MAX($V$4:$V315)))</f>
        <v/>
      </c>
    </row>
    <row r="316" ht="15" customHeight="1">
      <c r="A316" s="20" t="n"/>
      <c r="B316" s="21">
        <f>IF($A316="","",$A316-WEEKDAY($A316,3))</f>
        <v/>
      </c>
      <c r="C316" s="22">
        <f>IF($A316="","",CHOOSE(WEEKDAY($A316),"Domingo","Segunda","Terça","Quarta","Quinta","Sexta","Sábado"))</f>
        <v/>
      </c>
      <c r="D316" s="23" t="n"/>
      <c r="E316" s="22">
        <f>IF($D316="","",IF($D316&lt;TIME(10,0,0),"Antes das 10h",IF($D316&lt;TIME(12,0,0),"10h às 12h",IF($D316&lt;TIME(15,0,0),"12h às 15h","Depois das 15h"))))</f>
        <v/>
      </c>
      <c r="F316" s="24" t="n"/>
      <c r="G316" s="24" t="n"/>
      <c r="H316" s="24" t="n"/>
      <c r="I316" s="25" t="n"/>
      <c r="J316" s="25" t="n"/>
      <c r="K316" s="25" t="n"/>
      <c r="L316" s="25" t="n"/>
      <c r="M316" s="26" t="n"/>
      <c r="N316" s="26" t="n"/>
      <c r="O316" s="27">
        <f>IF(OR($M316="",$N316=""),"",$N316/$M316)</f>
        <v/>
      </c>
      <c r="P316" s="28" t="n"/>
      <c r="Q316" s="24" t="n"/>
      <c r="R316" s="24" t="n"/>
      <c r="S316" s="24" t="n"/>
      <c r="T316" s="24" t="n"/>
      <c r="U316" s="24" t="n"/>
      <c r="V316" s="29">
        <f>IF($A316="","",$I$1+SUM($N$4:$N316))</f>
        <v/>
      </c>
      <c r="W316" s="30">
        <f>IF($A316="",0,$V316-MAX($I$1,MAX($V$4:$V316)))</f>
        <v/>
      </c>
    </row>
    <row r="317" ht="15" customHeight="1">
      <c r="A317" s="20" t="n"/>
      <c r="B317" s="21">
        <f>IF($A317="","",$A317-WEEKDAY($A317,3))</f>
        <v/>
      </c>
      <c r="C317" s="22">
        <f>IF($A317="","",CHOOSE(WEEKDAY($A317),"Domingo","Segunda","Terça","Quarta","Quinta","Sexta","Sábado"))</f>
        <v/>
      </c>
      <c r="D317" s="23" t="n"/>
      <c r="E317" s="22">
        <f>IF($D317="","",IF($D317&lt;TIME(10,0,0),"Antes das 10h",IF($D317&lt;TIME(12,0,0),"10h às 12h",IF($D317&lt;TIME(15,0,0),"12h às 15h","Depois das 15h"))))</f>
        <v/>
      </c>
      <c r="F317" s="24" t="n"/>
      <c r="G317" s="24" t="n"/>
      <c r="H317" s="24" t="n"/>
      <c r="I317" s="25" t="n"/>
      <c r="J317" s="25" t="n"/>
      <c r="K317" s="25" t="n"/>
      <c r="L317" s="25" t="n"/>
      <c r="M317" s="26" t="n"/>
      <c r="N317" s="26" t="n"/>
      <c r="O317" s="27">
        <f>IF(OR($M317="",$N317=""),"",$N317/$M317)</f>
        <v/>
      </c>
      <c r="P317" s="28" t="n"/>
      <c r="Q317" s="24" t="n"/>
      <c r="R317" s="24" t="n"/>
      <c r="S317" s="24" t="n"/>
      <c r="T317" s="24" t="n"/>
      <c r="U317" s="24" t="n"/>
      <c r="V317" s="29">
        <f>IF($A317="","",$I$1+SUM($N$4:$N317))</f>
        <v/>
      </c>
      <c r="W317" s="30">
        <f>IF($A317="",0,$V317-MAX($I$1,MAX($V$4:$V317)))</f>
        <v/>
      </c>
    </row>
    <row r="318" ht="15" customHeight="1">
      <c r="A318" s="20" t="n"/>
      <c r="B318" s="21">
        <f>IF($A318="","",$A318-WEEKDAY($A318,3))</f>
        <v/>
      </c>
      <c r="C318" s="22">
        <f>IF($A318="","",CHOOSE(WEEKDAY($A318),"Domingo","Segunda","Terça","Quarta","Quinta","Sexta","Sábado"))</f>
        <v/>
      </c>
      <c r="D318" s="23" t="n"/>
      <c r="E318" s="22">
        <f>IF($D318="","",IF($D318&lt;TIME(10,0,0),"Antes das 10h",IF($D318&lt;TIME(12,0,0),"10h às 12h",IF($D318&lt;TIME(15,0,0),"12h às 15h","Depois das 15h"))))</f>
        <v/>
      </c>
      <c r="F318" s="24" t="n"/>
      <c r="G318" s="24" t="n"/>
      <c r="H318" s="24" t="n"/>
      <c r="I318" s="25" t="n"/>
      <c r="J318" s="25" t="n"/>
      <c r="K318" s="25" t="n"/>
      <c r="L318" s="25" t="n"/>
      <c r="M318" s="26" t="n"/>
      <c r="N318" s="26" t="n"/>
      <c r="O318" s="27">
        <f>IF(OR($M318="",$N318=""),"",$N318/$M318)</f>
        <v/>
      </c>
      <c r="P318" s="28" t="n"/>
      <c r="Q318" s="24" t="n"/>
      <c r="R318" s="24" t="n"/>
      <c r="S318" s="24" t="n"/>
      <c r="T318" s="24" t="n"/>
      <c r="U318" s="24" t="n"/>
      <c r="V318" s="29">
        <f>IF($A318="","",$I$1+SUM($N$4:$N318))</f>
        <v/>
      </c>
      <c r="W318" s="30">
        <f>IF($A318="",0,$V318-MAX($I$1,MAX($V$4:$V318)))</f>
        <v/>
      </c>
    </row>
    <row r="319" ht="15" customHeight="1">
      <c r="A319" s="20" t="n"/>
      <c r="B319" s="21">
        <f>IF($A319="","",$A319-WEEKDAY($A319,3))</f>
        <v/>
      </c>
      <c r="C319" s="22">
        <f>IF($A319="","",CHOOSE(WEEKDAY($A319),"Domingo","Segunda","Terça","Quarta","Quinta","Sexta","Sábado"))</f>
        <v/>
      </c>
      <c r="D319" s="23" t="n"/>
      <c r="E319" s="22">
        <f>IF($D319="","",IF($D319&lt;TIME(10,0,0),"Antes das 10h",IF($D319&lt;TIME(12,0,0),"10h às 12h",IF($D319&lt;TIME(15,0,0),"12h às 15h","Depois das 15h"))))</f>
        <v/>
      </c>
      <c r="F319" s="24" t="n"/>
      <c r="G319" s="24" t="n"/>
      <c r="H319" s="24" t="n"/>
      <c r="I319" s="25" t="n"/>
      <c r="J319" s="25" t="n"/>
      <c r="K319" s="25" t="n"/>
      <c r="L319" s="25" t="n"/>
      <c r="M319" s="26" t="n"/>
      <c r="N319" s="26" t="n"/>
      <c r="O319" s="27">
        <f>IF(OR($M319="",$N319=""),"",$N319/$M319)</f>
        <v/>
      </c>
      <c r="P319" s="28" t="n"/>
      <c r="Q319" s="24" t="n"/>
      <c r="R319" s="24" t="n"/>
      <c r="S319" s="24" t="n"/>
      <c r="T319" s="24" t="n"/>
      <c r="U319" s="24" t="n"/>
      <c r="V319" s="29">
        <f>IF($A319="","",$I$1+SUM($N$4:$N319))</f>
        <v/>
      </c>
      <c r="W319" s="30">
        <f>IF($A319="",0,$V319-MAX($I$1,MAX($V$4:$V319)))</f>
        <v/>
      </c>
    </row>
    <row r="320" ht="15" customHeight="1">
      <c r="A320" s="20" t="n"/>
      <c r="B320" s="21">
        <f>IF($A320="","",$A320-WEEKDAY($A320,3))</f>
        <v/>
      </c>
      <c r="C320" s="22">
        <f>IF($A320="","",CHOOSE(WEEKDAY($A320),"Domingo","Segunda","Terça","Quarta","Quinta","Sexta","Sábado"))</f>
        <v/>
      </c>
      <c r="D320" s="23" t="n"/>
      <c r="E320" s="22">
        <f>IF($D320="","",IF($D320&lt;TIME(10,0,0),"Antes das 10h",IF($D320&lt;TIME(12,0,0),"10h às 12h",IF($D320&lt;TIME(15,0,0),"12h às 15h","Depois das 15h"))))</f>
        <v/>
      </c>
      <c r="F320" s="24" t="n"/>
      <c r="G320" s="24" t="n"/>
      <c r="H320" s="24" t="n"/>
      <c r="I320" s="25" t="n"/>
      <c r="J320" s="25" t="n"/>
      <c r="K320" s="25" t="n"/>
      <c r="L320" s="25" t="n"/>
      <c r="M320" s="26" t="n"/>
      <c r="N320" s="26" t="n"/>
      <c r="O320" s="27">
        <f>IF(OR($M320="",$N320=""),"",$N320/$M320)</f>
        <v/>
      </c>
      <c r="P320" s="28" t="n"/>
      <c r="Q320" s="24" t="n"/>
      <c r="R320" s="24" t="n"/>
      <c r="S320" s="24" t="n"/>
      <c r="T320" s="24" t="n"/>
      <c r="U320" s="24" t="n"/>
      <c r="V320" s="29">
        <f>IF($A320="","",$I$1+SUM($N$4:$N320))</f>
        <v/>
      </c>
      <c r="W320" s="30">
        <f>IF($A320="",0,$V320-MAX($I$1,MAX($V$4:$V320)))</f>
        <v/>
      </c>
    </row>
    <row r="321" ht="15" customHeight="1">
      <c r="A321" s="20" t="n"/>
      <c r="B321" s="21">
        <f>IF($A321="","",$A321-WEEKDAY($A321,3))</f>
        <v/>
      </c>
      <c r="C321" s="22">
        <f>IF($A321="","",CHOOSE(WEEKDAY($A321),"Domingo","Segunda","Terça","Quarta","Quinta","Sexta","Sábado"))</f>
        <v/>
      </c>
      <c r="D321" s="23" t="n"/>
      <c r="E321" s="22">
        <f>IF($D321="","",IF($D321&lt;TIME(10,0,0),"Antes das 10h",IF($D321&lt;TIME(12,0,0),"10h às 12h",IF($D321&lt;TIME(15,0,0),"12h às 15h","Depois das 15h"))))</f>
        <v/>
      </c>
      <c r="F321" s="24" t="n"/>
      <c r="G321" s="24" t="n"/>
      <c r="H321" s="24" t="n"/>
      <c r="I321" s="25" t="n"/>
      <c r="J321" s="25" t="n"/>
      <c r="K321" s="25" t="n"/>
      <c r="L321" s="25" t="n"/>
      <c r="M321" s="26" t="n"/>
      <c r="N321" s="26" t="n"/>
      <c r="O321" s="27">
        <f>IF(OR($M321="",$N321=""),"",$N321/$M321)</f>
        <v/>
      </c>
      <c r="P321" s="28" t="n"/>
      <c r="Q321" s="24" t="n"/>
      <c r="R321" s="24" t="n"/>
      <c r="S321" s="24" t="n"/>
      <c r="T321" s="24" t="n"/>
      <c r="U321" s="24" t="n"/>
      <c r="V321" s="29">
        <f>IF($A321="","",$I$1+SUM($N$4:$N321))</f>
        <v/>
      </c>
      <c r="W321" s="30">
        <f>IF($A321="",0,$V321-MAX($I$1,MAX($V$4:$V321)))</f>
        <v/>
      </c>
    </row>
    <row r="322" ht="15" customHeight="1">
      <c r="A322" s="20" t="n"/>
      <c r="B322" s="21">
        <f>IF($A322="","",$A322-WEEKDAY($A322,3))</f>
        <v/>
      </c>
      <c r="C322" s="22">
        <f>IF($A322="","",CHOOSE(WEEKDAY($A322),"Domingo","Segunda","Terça","Quarta","Quinta","Sexta","Sábado"))</f>
        <v/>
      </c>
      <c r="D322" s="23" t="n"/>
      <c r="E322" s="22">
        <f>IF($D322="","",IF($D322&lt;TIME(10,0,0),"Antes das 10h",IF($D322&lt;TIME(12,0,0),"10h às 12h",IF($D322&lt;TIME(15,0,0),"12h às 15h","Depois das 15h"))))</f>
        <v/>
      </c>
      <c r="F322" s="24" t="n"/>
      <c r="G322" s="24" t="n"/>
      <c r="H322" s="24" t="n"/>
      <c r="I322" s="25" t="n"/>
      <c r="J322" s="25" t="n"/>
      <c r="K322" s="25" t="n"/>
      <c r="L322" s="25" t="n"/>
      <c r="M322" s="26" t="n"/>
      <c r="N322" s="26" t="n"/>
      <c r="O322" s="27">
        <f>IF(OR($M322="",$N322=""),"",$N322/$M322)</f>
        <v/>
      </c>
      <c r="P322" s="28" t="n"/>
      <c r="Q322" s="24" t="n"/>
      <c r="R322" s="24" t="n"/>
      <c r="S322" s="24" t="n"/>
      <c r="T322" s="24" t="n"/>
      <c r="U322" s="24" t="n"/>
      <c r="V322" s="29">
        <f>IF($A322="","",$I$1+SUM($N$4:$N322))</f>
        <v/>
      </c>
      <c r="W322" s="30">
        <f>IF($A322="",0,$V322-MAX($I$1,MAX($V$4:$V322)))</f>
        <v/>
      </c>
    </row>
    <row r="323" ht="15" customHeight="1">
      <c r="A323" s="20" t="n"/>
      <c r="B323" s="21">
        <f>IF($A323="","",$A323-WEEKDAY($A323,3))</f>
        <v/>
      </c>
      <c r="C323" s="22">
        <f>IF($A323="","",CHOOSE(WEEKDAY($A323),"Domingo","Segunda","Terça","Quarta","Quinta","Sexta","Sábado"))</f>
        <v/>
      </c>
      <c r="D323" s="23" t="n"/>
      <c r="E323" s="22">
        <f>IF($D323="","",IF($D323&lt;TIME(10,0,0),"Antes das 10h",IF($D323&lt;TIME(12,0,0),"10h às 12h",IF($D323&lt;TIME(15,0,0),"12h às 15h","Depois das 15h"))))</f>
        <v/>
      </c>
      <c r="F323" s="24" t="n"/>
      <c r="G323" s="24" t="n"/>
      <c r="H323" s="24" t="n"/>
      <c r="I323" s="25" t="n"/>
      <c r="J323" s="25" t="n"/>
      <c r="K323" s="25" t="n"/>
      <c r="L323" s="25" t="n"/>
      <c r="M323" s="26" t="n"/>
      <c r="N323" s="26" t="n"/>
      <c r="O323" s="27">
        <f>IF(OR($M323="",$N323=""),"",$N323/$M323)</f>
        <v/>
      </c>
      <c r="P323" s="28" t="n"/>
      <c r="Q323" s="24" t="n"/>
      <c r="R323" s="24" t="n"/>
      <c r="S323" s="24" t="n"/>
      <c r="T323" s="24" t="n"/>
      <c r="U323" s="24" t="n"/>
      <c r="V323" s="29">
        <f>IF($A323="","",$I$1+SUM($N$4:$N323))</f>
        <v/>
      </c>
      <c r="W323" s="30">
        <f>IF($A323="",0,$V323-MAX($I$1,MAX($V$4:$V323)))</f>
        <v/>
      </c>
    </row>
    <row r="324" ht="15" customHeight="1">
      <c r="A324" s="20" t="n"/>
      <c r="B324" s="21">
        <f>IF($A324="","",$A324-WEEKDAY($A324,3))</f>
        <v/>
      </c>
      <c r="C324" s="22">
        <f>IF($A324="","",CHOOSE(WEEKDAY($A324),"Domingo","Segunda","Terça","Quarta","Quinta","Sexta","Sábado"))</f>
        <v/>
      </c>
      <c r="D324" s="23" t="n"/>
      <c r="E324" s="22">
        <f>IF($D324="","",IF($D324&lt;TIME(10,0,0),"Antes das 10h",IF($D324&lt;TIME(12,0,0),"10h às 12h",IF($D324&lt;TIME(15,0,0),"12h às 15h","Depois das 15h"))))</f>
        <v/>
      </c>
      <c r="F324" s="24" t="n"/>
      <c r="G324" s="24" t="n"/>
      <c r="H324" s="24" t="n"/>
      <c r="I324" s="25" t="n"/>
      <c r="J324" s="25" t="n"/>
      <c r="K324" s="25" t="n"/>
      <c r="L324" s="25" t="n"/>
      <c r="M324" s="26" t="n"/>
      <c r="N324" s="26" t="n"/>
      <c r="O324" s="27">
        <f>IF(OR($M324="",$N324=""),"",$N324/$M324)</f>
        <v/>
      </c>
      <c r="P324" s="28" t="n"/>
      <c r="Q324" s="24" t="n"/>
      <c r="R324" s="24" t="n"/>
      <c r="S324" s="24" t="n"/>
      <c r="T324" s="24" t="n"/>
      <c r="U324" s="24" t="n"/>
      <c r="V324" s="29">
        <f>IF($A324="","",$I$1+SUM($N$4:$N324))</f>
        <v/>
      </c>
      <c r="W324" s="30">
        <f>IF($A324="",0,$V324-MAX($I$1,MAX($V$4:$V324)))</f>
        <v/>
      </c>
    </row>
    <row r="325" ht="15" customHeight="1">
      <c r="A325" s="20" t="n"/>
      <c r="B325" s="21">
        <f>IF($A325="","",$A325-WEEKDAY($A325,3))</f>
        <v/>
      </c>
      <c r="C325" s="22">
        <f>IF($A325="","",CHOOSE(WEEKDAY($A325),"Domingo","Segunda","Terça","Quarta","Quinta","Sexta","Sábado"))</f>
        <v/>
      </c>
      <c r="D325" s="23" t="n"/>
      <c r="E325" s="22">
        <f>IF($D325="","",IF($D325&lt;TIME(10,0,0),"Antes das 10h",IF($D325&lt;TIME(12,0,0),"10h às 12h",IF($D325&lt;TIME(15,0,0),"12h às 15h","Depois das 15h"))))</f>
        <v/>
      </c>
      <c r="F325" s="24" t="n"/>
      <c r="G325" s="24" t="n"/>
      <c r="H325" s="24" t="n"/>
      <c r="I325" s="25" t="n"/>
      <c r="J325" s="25" t="n"/>
      <c r="K325" s="25" t="n"/>
      <c r="L325" s="25" t="n"/>
      <c r="M325" s="26" t="n"/>
      <c r="N325" s="26" t="n"/>
      <c r="O325" s="27">
        <f>IF(OR($M325="",$N325=""),"",$N325/$M325)</f>
        <v/>
      </c>
      <c r="P325" s="28" t="n"/>
      <c r="Q325" s="24" t="n"/>
      <c r="R325" s="24" t="n"/>
      <c r="S325" s="24" t="n"/>
      <c r="T325" s="24" t="n"/>
      <c r="U325" s="24" t="n"/>
      <c r="V325" s="29">
        <f>IF($A325="","",$I$1+SUM($N$4:$N325))</f>
        <v/>
      </c>
      <c r="W325" s="30">
        <f>IF($A325="",0,$V325-MAX($I$1,MAX($V$4:$V325)))</f>
        <v/>
      </c>
    </row>
    <row r="326" ht="15" customHeight="1">
      <c r="A326" s="20" t="n"/>
      <c r="B326" s="21">
        <f>IF($A326="","",$A326-WEEKDAY($A326,3))</f>
        <v/>
      </c>
      <c r="C326" s="22">
        <f>IF($A326="","",CHOOSE(WEEKDAY($A326),"Domingo","Segunda","Terça","Quarta","Quinta","Sexta","Sábado"))</f>
        <v/>
      </c>
      <c r="D326" s="23" t="n"/>
      <c r="E326" s="22">
        <f>IF($D326="","",IF($D326&lt;TIME(10,0,0),"Antes das 10h",IF($D326&lt;TIME(12,0,0),"10h às 12h",IF($D326&lt;TIME(15,0,0),"12h às 15h","Depois das 15h"))))</f>
        <v/>
      </c>
      <c r="F326" s="24" t="n"/>
      <c r="G326" s="24" t="n"/>
      <c r="H326" s="24" t="n"/>
      <c r="I326" s="25" t="n"/>
      <c r="J326" s="25" t="n"/>
      <c r="K326" s="25" t="n"/>
      <c r="L326" s="25" t="n"/>
      <c r="M326" s="26" t="n"/>
      <c r="N326" s="26" t="n"/>
      <c r="O326" s="27">
        <f>IF(OR($M326="",$N326=""),"",$N326/$M326)</f>
        <v/>
      </c>
      <c r="P326" s="28" t="n"/>
      <c r="Q326" s="24" t="n"/>
      <c r="R326" s="24" t="n"/>
      <c r="S326" s="24" t="n"/>
      <c r="T326" s="24" t="n"/>
      <c r="U326" s="24" t="n"/>
      <c r="V326" s="29">
        <f>IF($A326="","",$I$1+SUM($N$4:$N326))</f>
        <v/>
      </c>
      <c r="W326" s="30">
        <f>IF($A326="",0,$V326-MAX($I$1,MAX($V$4:$V326)))</f>
        <v/>
      </c>
    </row>
    <row r="327" ht="15" customHeight="1">
      <c r="A327" s="20" t="n"/>
      <c r="B327" s="21">
        <f>IF($A327="","",$A327-WEEKDAY($A327,3))</f>
        <v/>
      </c>
      <c r="C327" s="22">
        <f>IF($A327="","",CHOOSE(WEEKDAY($A327),"Domingo","Segunda","Terça","Quarta","Quinta","Sexta","Sábado"))</f>
        <v/>
      </c>
      <c r="D327" s="23" t="n"/>
      <c r="E327" s="22">
        <f>IF($D327="","",IF($D327&lt;TIME(10,0,0),"Antes das 10h",IF($D327&lt;TIME(12,0,0),"10h às 12h",IF($D327&lt;TIME(15,0,0),"12h às 15h","Depois das 15h"))))</f>
        <v/>
      </c>
      <c r="F327" s="24" t="n"/>
      <c r="G327" s="24" t="n"/>
      <c r="H327" s="24" t="n"/>
      <c r="I327" s="25" t="n"/>
      <c r="J327" s="25" t="n"/>
      <c r="K327" s="25" t="n"/>
      <c r="L327" s="25" t="n"/>
      <c r="M327" s="26" t="n"/>
      <c r="N327" s="26" t="n"/>
      <c r="O327" s="27">
        <f>IF(OR($M327="",$N327=""),"",$N327/$M327)</f>
        <v/>
      </c>
      <c r="P327" s="28" t="n"/>
      <c r="Q327" s="24" t="n"/>
      <c r="R327" s="24" t="n"/>
      <c r="S327" s="24" t="n"/>
      <c r="T327" s="24" t="n"/>
      <c r="U327" s="24" t="n"/>
      <c r="V327" s="29">
        <f>IF($A327="","",$I$1+SUM($N$4:$N327))</f>
        <v/>
      </c>
      <c r="W327" s="30">
        <f>IF($A327="",0,$V327-MAX($I$1,MAX($V$4:$V327)))</f>
        <v/>
      </c>
    </row>
    <row r="328" ht="15" customHeight="1">
      <c r="A328" s="20" t="n"/>
      <c r="B328" s="21">
        <f>IF($A328="","",$A328-WEEKDAY($A328,3))</f>
        <v/>
      </c>
      <c r="C328" s="22">
        <f>IF($A328="","",CHOOSE(WEEKDAY($A328),"Domingo","Segunda","Terça","Quarta","Quinta","Sexta","Sábado"))</f>
        <v/>
      </c>
      <c r="D328" s="23" t="n"/>
      <c r="E328" s="22">
        <f>IF($D328="","",IF($D328&lt;TIME(10,0,0),"Antes das 10h",IF($D328&lt;TIME(12,0,0),"10h às 12h",IF($D328&lt;TIME(15,0,0),"12h às 15h","Depois das 15h"))))</f>
        <v/>
      </c>
      <c r="F328" s="24" t="n"/>
      <c r="G328" s="24" t="n"/>
      <c r="H328" s="24" t="n"/>
      <c r="I328" s="25" t="n"/>
      <c r="J328" s="25" t="n"/>
      <c r="K328" s="25" t="n"/>
      <c r="L328" s="25" t="n"/>
      <c r="M328" s="26" t="n"/>
      <c r="N328" s="26" t="n"/>
      <c r="O328" s="27">
        <f>IF(OR($M328="",$N328=""),"",$N328/$M328)</f>
        <v/>
      </c>
      <c r="P328" s="28" t="n"/>
      <c r="Q328" s="24" t="n"/>
      <c r="R328" s="24" t="n"/>
      <c r="S328" s="24" t="n"/>
      <c r="T328" s="24" t="n"/>
      <c r="U328" s="24" t="n"/>
      <c r="V328" s="29">
        <f>IF($A328="","",$I$1+SUM($N$4:$N328))</f>
        <v/>
      </c>
      <c r="W328" s="30">
        <f>IF($A328="",0,$V328-MAX($I$1,MAX($V$4:$V328)))</f>
        <v/>
      </c>
    </row>
    <row r="329" ht="15" customHeight="1">
      <c r="A329" s="20" t="n"/>
      <c r="B329" s="21">
        <f>IF($A329="","",$A329-WEEKDAY($A329,3))</f>
        <v/>
      </c>
      <c r="C329" s="22">
        <f>IF($A329="","",CHOOSE(WEEKDAY($A329),"Domingo","Segunda","Terça","Quarta","Quinta","Sexta","Sábado"))</f>
        <v/>
      </c>
      <c r="D329" s="23" t="n"/>
      <c r="E329" s="22">
        <f>IF($D329="","",IF($D329&lt;TIME(10,0,0),"Antes das 10h",IF($D329&lt;TIME(12,0,0),"10h às 12h",IF($D329&lt;TIME(15,0,0),"12h às 15h","Depois das 15h"))))</f>
        <v/>
      </c>
      <c r="F329" s="24" t="n"/>
      <c r="G329" s="24" t="n"/>
      <c r="H329" s="24" t="n"/>
      <c r="I329" s="25" t="n"/>
      <c r="J329" s="25" t="n"/>
      <c r="K329" s="25" t="n"/>
      <c r="L329" s="25" t="n"/>
      <c r="M329" s="26" t="n"/>
      <c r="N329" s="26" t="n"/>
      <c r="O329" s="27">
        <f>IF(OR($M329="",$N329=""),"",$N329/$M329)</f>
        <v/>
      </c>
      <c r="P329" s="28" t="n"/>
      <c r="Q329" s="24" t="n"/>
      <c r="R329" s="24" t="n"/>
      <c r="S329" s="24" t="n"/>
      <c r="T329" s="24" t="n"/>
      <c r="U329" s="24" t="n"/>
      <c r="V329" s="29">
        <f>IF($A329="","",$I$1+SUM($N$4:$N329))</f>
        <v/>
      </c>
      <c r="W329" s="30">
        <f>IF($A329="",0,$V329-MAX($I$1,MAX($V$4:$V329)))</f>
        <v/>
      </c>
    </row>
    <row r="330" ht="15" customHeight="1">
      <c r="A330" s="20" t="n"/>
      <c r="B330" s="21">
        <f>IF($A330="","",$A330-WEEKDAY($A330,3))</f>
        <v/>
      </c>
      <c r="C330" s="22">
        <f>IF($A330="","",CHOOSE(WEEKDAY($A330),"Domingo","Segunda","Terça","Quarta","Quinta","Sexta","Sábado"))</f>
        <v/>
      </c>
      <c r="D330" s="23" t="n"/>
      <c r="E330" s="22">
        <f>IF($D330="","",IF($D330&lt;TIME(10,0,0),"Antes das 10h",IF($D330&lt;TIME(12,0,0),"10h às 12h",IF($D330&lt;TIME(15,0,0),"12h às 15h","Depois das 15h"))))</f>
        <v/>
      </c>
      <c r="F330" s="24" t="n"/>
      <c r="G330" s="24" t="n"/>
      <c r="H330" s="24" t="n"/>
      <c r="I330" s="25" t="n"/>
      <c r="J330" s="25" t="n"/>
      <c r="K330" s="25" t="n"/>
      <c r="L330" s="25" t="n"/>
      <c r="M330" s="26" t="n"/>
      <c r="N330" s="26" t="n"/>
      <c r="O330" s="27">
        <f>IF(OR($M330="",$N330=""),"",$N330/$M330)</f>
        <v/>
      </c>
      <c r="P330" s="28" t="n"/>
      <c r="Q330" s="24" t="n"/>
      <c r="R330" s="24" t="n"/>
      <c r="S330" s="24" t="n"/>
      <c r="T330" s="24" t="n"/>
      <c r="U330" s="24" t="n"/>
      <c r="V330" s="29">
        <f>IF($A330="","",$I$1+SUM($N$4:$N330))</f>
        <v/>
      </c>
      <c r="W330" s="30">
        <f>IF($A330="",0,$V330-MAX($I$1,MAX($V$4:$V330)))</f>
        <v/>
      </c>
    </row>
    <row r="331" ht="15" customHeight="1">
      <c r="A331" s="20" t="n"/>
      <c r="B331" s="21">
        <f>IF($A331="","",$A331-WEEKDAY($A331,3))</f>
        <v/>
      </c>
      <c r="C331" s="22">
        <f>IF($A331="","",CHOOSE(WEEKDAY($A331),"Domingo","Segunda","Terça","Quarta","Quinta","Sexta","Sábado"))</f>
        <v/>
      </c>
      <c r="D331" s="23" t="n"/>
      <c r="E331" s="22">
        <f>IF($D331="","",IF($D331&lt;TIME(10,0,0),"Antes das 10h",IF($D331&lt;TIME(12,0,0),"10h às 12h",IF($D331&lt;TIME(15,0,0),"12h às 15h","Depois das 15h"))))</f>
        <v/>
      </c>
      <c r="F331" s="24" t="n"/>
      <c r="G331" s="24" t="n"/>
      <c r="H331" s="24" t="n"/>
      <c r="I331" s="25" t="n"/>
      <c r="J331" s="25" t="n"/>
      <c r="K331" s="25" t="n"/>
      <c r="L331" s="25" t="n"/>
      <c r="M331" s="26" t="n"/>
      <c r="N331" s="26" t="n"/>
      <c r="O331" s="27">
        <f>IF(OR($M331="",$N331=""),"",$N331/$M331)</f>
        <v/>
      </c>
      <c r="P331" s="28" t="n"/>
      <c r="Q331" s="24" t="n"/>
      <c r="R331" s="24" t="n"/>
      <c r="S331" s="24" t="n"/>
      <c r="T331" s="24" t="n"/>
      <c r="U331" s="24" t="n"/>
      <c r="V331" s="29">
        <f>IF($A331="","",$I$1+SUM($N$4:$N331))</f>
        <v/>
      </c>
      <c r="W331" s="30">
        <f>IF($A331="",0,$V331-MAX($I$1,MAX($V$4:$V331)))</f>
        <v/>
      </c>
    </row>
    <row r="332" ht="15" customHeight="1">
      <c r="A332" s="20" t="n"/>
      <c r="B332" s="21">
        <f>IF($A332="","",$A332-WEEKDAY($A332,3))</f>
        <v/>
      </c>
      <c r="C332" s="22">
        <f>IF($A332="","",CHOOSE(WEEKDAY($A332),"Domingo","Segunda","Terça","Quarta","Quinta","Sexta","Sábado"))</f>
        <v/>
      </c>
      <c r="D332" s="23" t="n"/>
      <c r="E332" s="22">
        <f>IF($D332="","",IF($D332&lt;TIME(10,0,0),"Antes das 10h",IF($D332&lt;TIME(12,0,0),"10h às 12h",IF($D332&lt;TIME(15,0,0),"12h às 15h","Depois das 15h"))))</f>
        <v/>
      </c>
      <c r="F332" s="24" t="n"/>
      <c r="G332" s="24" t="n"/>
      <c r="H332" s="24" t="n"/>
      <c r="I332" s="25" t="n"/>
      <c r="J332" s="25" t="n"/>
      <c r="K332" s="25" t="n"/>
      <c r="L332" s="25" t="n"/>
      <c r="M332" s="26" t="n"/>
      <c r="N332" s="26" t="n"/>
      <c r="O332" s="27">
        <f>IF(OR($M332="",$N332=""),"",$N332/$M332)</f>
        <v/>
      </c>
      <c r="P332" s="28" t="n"/>
      <c r="Q332" s="24" t="n"/>
      <c r="R332" s="24" t="n"/>
      <c r="S332" s="24" t="n"/>
      <c r="T332" s="24" t="n"/>
      <c r="U332" s="24" t="n"/>
      <c r="V332" s="29">
        <f>IF($A332="","",$I$1+SUM($N$4:$N332))</f>
        <v/>
      </c>
      <c r="W332" s="30">
        <f>IF($A332="",0,$V332-MAX($I$1,MAX($V$4:$V332)))</f>
        <v/>
      </c>
    </row>
    <row r="333" ht="15" customHeight="1">
      <c r="A333" s="20" t="n"/>
      <c r="B333" s="21">
        <f>IF($A333="","",$A333-WEEKDAY($A333,3))</f>
        <v/>
      </c>
      <c r="C333" s="22">
        <f>IF($A333="","",CHOOSE(WEEKDAY($A333),"Domingo","Segunda","Terça","Quarta","Quinta","Sexta","Sábado"))</f>
        <v/>
      </c>
      <c r="D333" s="23" t="n"/>
      <c r="E333" s="22">
        <f>IF($D333="","",IF($D333&lt;TIME(10,0,0),"Antes das 10h",IF($D333&lt;TIME(12,0,0),"10h às 12h",IF($D333&lt;TIME(15,0,0),"12h às 15h","Depois das 15h"))))</f>
        <v/>
      </c>
      <c r="F333" s="24" t="n"/>
      <c r="G333" s="24" t="n"/>
      <c r="H333" s="24" t="n"/>
      <c r="I333" s="25" t="n"/>
      <c r="J333" s="25" t="n"/>
      <c r="K333" s="25" t="n"/>
      <c r="L333" s="25" t="n"/>
      <c r="M333" s="26" t="n"/>
      <c r="N333" s="26" t="n"/>
      <c r="O333" s="27">
        <f>IF(OR($M333="",$N333=""),"",$N333/$M333)</f>
        <v/>
      </c>
      <c r="P333" s="28" t="n"/>
      <c r="Q333" s="24" t="n"/>
      <c r="R333" s="24" t="n"/>
      <c r="S333" s="24" t="n"/>
      <c r="T333" s="24" t="n"/>
      <c r="U333" s="24" t="n"/>
      <c r="V333" s="29">
        <f>IF($A333="","",$I$1+SUM($N$4:$N333))</f>
        <v/>
      </c>
      <c r="W333" s="30">
        <f>IF($A333="",0,$V333-MAX($I$1,MAX($V$4:$V333)))</f>
        <v/>
      </c>
    </row>
    <row r="334" ht="15" customHeight="1">
      <c r="A334" s="20" t="n"/>
      <c r="B334" s="21">
        <f>IF($A334="","",$A334-WEEKDAY($A334,3))</f>
        <v/>
      </c>
      <c r="C334" s="22">
        <f>IF($A334="","",CHOOSE(WEEKDAY($A334),"Domingo","Segunda","Terça","Quarta","Quinta","Sexta","Sábado"))</f>
        <v/>
      </c>
      <c r="D334" s="23" t="n"/>
      <c r="E334" s="22">
        <f>IF($D334="","",IF($D334&lt;TIME(10,0,0),"Antes das 10h",IF($D334&lt;TIME(12,0,0),"10h às 12h",IF($D334&lt;TIME(15,0,0),"12h às 15h","Depois das 15h"))))</f>
        <v/>
      </c>
      <c r="F334" s="24" t="n"/>
      <c r="G334" s="24" t="n"/>
      <c r="H334" s="24" t="n"/>
      <c r="I334" s="25" t="n"/>
      <c r="J334" s="25" t="n"/>
      <c r="K334" s="25" t="n"/>
      <c r="L334" s="25" t="n"/>
      <c r="M334" s="26" t="n"/>
      <c r="N334" s="26" t="n"/>
      <c r="O334" s="27">
        <f>IF(OR($M334="",$N334=""),"",$N334/$M334)</f>
        <v/>
      </c>
      <c r="P334" s="28" t="n"/>
      <c r="Q334" s="24" t="n"/>
      <c r="R334" s="24" t="n"/>
      <c r="S334" s="24" t="n"/>
      <c r="T334" s="24" t="n"/>
      <c r="U334" s="24" t="n"/>
      <c r="V334" s="29">
        <f>IF($A334="","",$I$1+SUM($N$4:$N334))</f>
        <v/>
      </c>
      <c r="W334" s="30">
        <f>IF($A334="",0,$V334-MAX($I$1,MAX($V$4:$V334)))</f>
        <v/>
      </c>
    </row>
    <row r="335" ht="15" customHeight="1">
      <c r="A335" s="20" t="n"/>
      <c r="B335" s="21">
        <f>IF($A335="","",$A335-WEEKDAY($A335,3))</f>
        <v/>
      </c>
      <c r="C335" s="22">
        <f>IF($A335="","",CHOOSE(WEEKDAY($A335),"Domingo","Segunda","Terça","Quarta","Quinta","Sexta","Sábado"))</f>
        <v/>
      </c>
      <c r="D335" s="23" t="n"/>
      <c r="E335" s="22">
        <f>IF($D335="","",IF($D335&lt;TIME(10,0,0),"Antes das 10h",IF($D335&lt;TIME(12,0,0),"10h às 12h",IF($D335&lt;TIME(15,0,0),"12h às 15h","Depois das 15h"))))</f>
        <v/>
      </c>
      <c r="F335" s="24" t="n"/>
      <c r="G335" s="24" t="n"/>
      <c r="H335" s="24" t="n"/>
      <c r="I335" s="25" t="n"/>
      <c r="J335" s="25" t="n"/>
      <c r="K335" s="25" t="n"/>
      <c r="L335" s="25" t="n"/>
      <c r="M335" s="26" t="n"/>
      <c r="N335" s="26" t="n"/>
      <c r="O335" s="27">
        <f>IF(OR($M335="",$N335=""),"",$N335/$M335)</f>
        <v/>
      </c>
      <c r="P335" s="28" t="n"/>
      <c r="Q335" s="24" t="n"/>
      <c r="R335" s="24" t="n"/>
      <c r="S335" s="24" t="n"/>
      <c r="T335" s="24" t="n"/>
      <c r="U335" s="24" t="n"/>
      <c r="V335" s="29">
        <f>IF($A335="","",$I$1+SUM($N$4:$N335))</f>
        <v/>
      </c>
      <c r="W335" s="30">
        <f>IF($A335="",0,$V335-MAX($I$1,MAX($V$4:$V335)))</f>
        <v/>
      </c>
    </row>
    <row r="336" ht="15" customHeight="1">
      <c r="A336" s="20" t="n"/>
      <c r="B336" s="21">
        <f>IF($A336="","",$A336-WEEKDAY($A336,3))</f>
        <v/>
      </c>
      <c r="C336" s="22">
        <f>IF($A336="","",CHOOSE(WEEKDAY($A336),"Domingo","Segunda","Terça","Quarta","Quinta","Sexta","Sábado"))</f>
        <v/>
      </c>
      <c r="D336" s="23" t="n"/>
      <c r="E336" s="22">
        <f>IF($D336="","",IF($D336&lt;TIME(10,0,0),"Antes das 10h",IF($D336&lt;TIME(12,0,0),"10h às 12h",IF($D336&lt;TIME(15,0,0),"12h às 15h","Depois das 15h"))))</f>
        <v/>
      </c>
      <c r="F336" s="24" t="n"/>
      <c r="G336" s="24" t="n"/>
      <c r="H336" s="24" t="n"/>
      <c r="I336" s="25" t="n"/>
      <c r="J336" s="25" t="n"/>
      <c r="K336" s="25" t="n"/>
      <c r="L336" s="25" t="n"/>
      <c r="M336" s="26" t="n"/>
      <c r="N336" s="26" t="n"/>
      <c r="O336" s="27">
        <f>IF(OR($M336="",$N336=""),"",$N336/$M336)</f>
        <v/>
      </c>
      <c r="P336" s="28" t="n"/>
      <c r="Q336" s="24" t="n"/>
      <c r="R336" s="24" t="n"/>
      <c r="S336" s="24" t="n"/>
      <c r="T336" s="24" t="n"/>
      <c r="U336" s="24" t="n"/>
      <c r="V336" s="29">
        <f>IF($A336="","",$I$1+SUM($N$4:$N336))</f>
        <v/>
      </c>
      <c r="W336" s="30">
        <f>IF($A336="",0,$V336-MAX($I$1,MAX($V$4:$V336)))</f>
        <v/>
      </c>
    </row>
    <row r="337" ht="15" customHeight="1">
      <c r="A337" s="20" t="n"/>
      <c r="B337" s="21">
        <f>IF($A337="","",$A337-WEEKDAY($A337,3))</f>
        <v/>
      </c>
      <c r="C337" s="22">
        <f>IF($A337="","",CHOOSE(WEEKDAY($A337),"Domingo","Segunda","Terça","Quarta","Quinta","Sexta","Sábado"))</f>
        <v/>
      </c>
      <c r="D337" s="23" t="n"/>
      <c r="E337" s="22">
        <f>IF($D337="","",IF($D337&lt;TIME(10,0,0),"Antes das 10h",IF($D337&lt;TIME(12,0,0),"10h às 12h",IF($D337&lt;TIME(15,0,0),"12h às 15h","Depois das 15h"))))</f>
        <v/>
      </c>
      <c r="F337" s="24" t="n"/>
      <c r="G337" s="24" t="n"/>
      <c r="H337" s="24" t="n"/>
      <c r="I337" s="25" t="n"/>
      <c r="J337" s="25" t="n"/>
      <c r="K337" s="25" t="n"/>
      <c r="L337" s="25" t="n"/>
      <c r="M337" s="26" t="n"/>
      <c r="N337" s="26" t="n"/>
      <c r="O337" s="27">
        <f>IF(OR($M337="",$N337=""),"",$N337/$M337)</f>
        <v/>
      </c>
      <c r="P337" s="28" t="n"/>
      <c r="Q337" s="24" t="n"/>
      <c r="R337" s="24" t="n"/>
      <c r="S337" s="24" t="n"/>
      <c r="T337" s="24" t="n"/>
      <c r="U337" s="24" t="n"/>
      <c r="V337" s="29">
        <f>IF($A337="","",$I$1+SUM($N$4:$N337))</f>
        <v/>
      </c>
      <c r="W337" s="30">
        <f>IF($A337="",0,$V337-MAX($I$1,MAX($V$4:$V337)))</f>
        <v/>
      </c>
    </row>
    <row r="338" ht="15" customHeight="1">
      <c r="A338" s="20" t="n"/>
      <c r="B338" s="21">
        <f>IF($A338="","",$A338-WEEKDAY($A338,3))</f>
        <v/>
      </c>
      <c r="C338" s="22">
        <f>IF($A338="","",CHOOSE(WEEKDAY($A338),"Domingo","Segunda","Terça","Quarta","Quinta","Sexta","Sábado"))</f>
        <v/>
      </c>
      <c r="D338" s="23" t="n"/>
      <c r="E338" s="22">
        <f>IF($D338="","",IF($D338&lt;TIME(10,0,0),"Antes das 10h",IF($D338&lt;TIME(12,0,0),"10h às 12h",IF($D338&lt;TIME(15,0,0),"12h às 15h","Depois das 15h"))))</f>
        <v/>
      </c>
      <c r="F338" s="24" t="n"/>
      <c r="G338" s="24" t="n"/>
      <c r="H338" s="24" t="n"/>
      <c r="I338" s="25" t="n"/>
      <c r="J338" s="25" t="n"/>
      <c r="K338" s="25" t="n"/>
      <c r="L338" s="25" t="n"/>
      <c r="M338" s="26" t="n"/>
      <c r="N338" s="26" t="n"/>
      <c r="O338" s="27">
        <f>IF(OR($M338="",$N338=""),"",$N338/$M338)</f>
        <v/>
      </c>
      <c r="P338" s="28" t="n"/>
      <c r="Q338" s="24" t="n"/>
      <c r="R338" s="24" t="n"/>
      <c r="S338" s="24" t="n"/>
      <c r="T338" s="24" t="n"/>
      <c r="U338" s="24" t="n"/>
      <c r="V338" s="29">
        <f>IF($A338="","",$I$1+SUM($N$4:$N338))</f>
        <v/>
      </c>
      <c r="W338" s="30">
        <f>IF($A338="",0,$V338-MAX($I$1,MAX($V$4:$V338)))</f>
        <v/>
      </c>
    </row>
    <row r="339" ht="15" customHeight="1">
      <c r="A339" s="20" t="n"/>
      <c r="B339" s="21">
        <f>IF($A339="","",$A339-WEEKDAY($A339,3))</f>
        <v/>
      </c>
      <c r="C339" s="22">
        <f>IF($A339="","",CHOOSE(WEEKDAY($A339),"Domingo","Segunda","Terça","Quarta","Quinta","Sexta","Sábado"))</f>
        <v/>
      </c>
      <c r="D339" s="23" t="n"/>
      <c r="E339" s="22">
        <f>IF($D339="","",IF($D339&lt;TIME(10,0,0),"Antes das 10h",IF($D339&lt;TIME(12,0,0),"10h às 12h",IF($D339&lt;TIME(15,0,0),"12h às 15h","Depois das 15h"))))</f>
        <v/>
      </c>
      <c r="F339" s="24" t="n"/>
      <c r="G339" s="24" t="n"/>
      <c r="H339" s="24" t="n"/>
      <c r="I339" s="25" t="n"/>
      <c r="J339" s="25" t="n"/>
      <c r="K339" s="25" t="n"/>
      <c r="L339" s="25" t="n"/>
      <c r="M339" s="26" t="n"/>
      <c r="N339" s="26" t="n"/>
      <c r="O339" s="27">
        <f>IF(OR($M339="",$N339=""),"",$N339/$M339)</f>
        <v/>
      </c>
      <c r="P339" s="28" t="n"/>
      <c r="Q339" s="24" t="n"/>
      <c r="R339" s="24" t="n"/>
      <c r="S339" s="24" t="n"/>
      <c r="T339" s="24" t="n"/>
      <c r="U339" s="24" t="n"/>
      <c r="V339" s="29">
        <f>IF($A339="","",$I$1+SUM($N$4:$N339))</f>
        <v/>
      </c>
      <c r="W339" s="30">
        <f>IF($A339="",0,$V339-MAX($I$1,MAX($V$4:$V339)))</f>
        <v/>
      </c>
    </row>
    <row r="340" ht="15" customHeight="1">
      <c r="A340" s="20" t="n"/>
      <c r="B340" s="21">
        <f>IF($A340="","",$A340-WEEKDAY($A340,3))</f>
        <v/>
      </c>
      <c r="C340" s="22">
        <f>IF($A340="","",CHOOSE(WEEKDAY($A340),"Domingo","Segunda","Terça","Quarta","Quinta","Sexta","Sábado"))</f>
        <v/>
      </c>
      <c r="D340" s="23" t="n"/>
      <c r="E340" s="22">
        <f>IF($D340="","",IF($D340&lt;TIME(10,0,0),"Antes das 10h",IF($D340&lt;TIME(12,0,0),"10h às 12h",IF($D340&lt;TIME(15,0,0),"12h às 15h","Depois das 15h"))))</f>
        <v/>
      </c>
      <c r="F340" s="24" t="n"/>
      <c r="G340" s="24" t="n"/>
      <c r="H340" s="24" t="n"/>
      <c r="I340" s="25" t="n"/>
      <c r="J340" s="25" t="n"/>
      <c r="K340" s="25" t="n"/>
      <c r="L340" s="25" t="n"/>
      <c r="M340" s="26" t="n"/>
      <c r="N340" s="26" t="n"/>
      <c r="O340" s="27">
        <f>IF(OR($M340="",$N340=""),"",$N340/$M340)</f>
        <v/>
      </c>
      <c r="P340" s="28" t="n"/>
      <c r="Q340" s="24" t="n"/>
      <c r="R340" s="24" t="n"/>
      <c r="S340" s="24" t="n"/>
      <c r="T340" s="24" t="n"/>
      <c r="U340" s="24" t="n"/>
      <c r="V340" s="29">
        <f>IF($A340="","",$I$1+SUM($N$4:$N340))</f>
        <v/>
      </c>
      <c r="W340" s="30">
        <f>IF($A340="",0,$V340-MAX($I$1,MAX($V$4:$V340)))</f>
        <v/>
      </c>
    </row>
    <row r="341" ht="15" customHeight="1">
      <c r="A341" s="20" t="n"/>
      <c r="B341" s="21">
        <f>IF($A341="","",$A341-WEEKDAY($A341,3))</f>
        <v/>
      </c>
      <c r="C341" s="22">
        <f>IF($A341="","",CHOOSE(WEEKDAY($A341),"Domingo","Segunda","Terça","Quarta","Quinta","Sexta","Sábado"))</f>
        <v/>
      </c>
      <c r="D341" s="23" t="n"/>
      <c r="E341" s="22">
        <f>IF($D341="","",IF($D341&lt;TIME(10,0,0),"Antes das 10h",IF($D341&lt;TIME(12,0,0),"10h às 12h",IF($D341&lt;TIME(15,0,0),"12h às 15h","Depois das 15h"))))</f>
        <v/>
      </c>
      <c r="F341" s="24" t="n"/>
      <c r="G341" s="24" t="n"/>
      <c r="H341" s="24" t="n"/>
      <c r="I341" s="25" t="n"/>
      <c r="J341" s="25" t="n"/>
      <c r="K341" s="25" t="n"/>
      <c r="L341" s="25" t="n"/>
      <c r="M341" s="26" t="n"/>
      <c r="N341" s="26" t="n"/>
      <c r="O341" s="27">
        <f>IF(OR($M341="",$N341=""),"",$N341/$M341)</f>
        <v/>
      </c>
      <c r="P341" s="28" t="n"/>
      <c r="Q341" s="24" t="n"/>
      <c r="R341" s="24" t="n"/>
      <c r="S341" s="24" t="n"/>
      <c r="T341" s="24" t="n"/>
      <c r="U341" s="24" t="n"/>
      <c r="V341" s="29">
        <f>IF($A341="","",$I$1+SUM($N$4:$N341))</f>
        <v/>
      </c>
      <c r="W341" s="30">
        <f>IF($A341="",0,$V341-MAX($I$1,MAX($V$4:$V341)))</f>
        <v/>
      </c>
    </row>
    <row r="342" ht="15" customHeight="1">
      <c r="A342" s="20" t="n"/>
      <c r="B342" s="21">
        <f>IF($A342="","",$A342-WEEKDAY($A342,3))</f>
        <v/>
      </c>
      <c r="C342" s="22">
        <f>IF($A342="","",CHOOSE(WEEKDAY($A342),"Domingo","Segunda","Terça","Quarta","Quinta","Sexta","Sábado"))</f>
        <v/>
      </c>
      <c r="D342" s="23" t="n"/>
      <c r="E342" s="22">
        <f>IF($D342="","",IF($D342&lt;TIME(10,0,0),"Antes das 10h",IF($D342&lt;TIME(12,0,0),"10h às 12h",IF($D342&lt;TIME(15,0,0),"12h às 15h","Depois das 15h"))))</f>
        <v/>
      </c>
      <c r="F342" s="24" t="n"/>
      <c r="G342" s="24" t="n"/>
      <c r="H342" s="24" t="n"/>
      <c r="I342" s="25" t="n"/>
      <c r="J342" s="25" t="n"/>
      <c r="K342" s="25" t="n"/>
      <c r="L342" s="25" t="n"/>
      <c r="M342" s="26" t="n"/>
      <c r="N342" s="26" t="n"/>
      <c r="O342" s="27">
        <f>IF(OR($M342="",$N342=""),"",$N342/$M342)</f>
        <v/>
      </c>
      <c r="P342" s="28" t="n"/>
      <c r="Q342" s="24" t="n"/>
      <c r="R342" s="24" t="n"/>
      <c r="S342" s="24" t="n"/>
      <c r="T342" s="24" t="n"/>
      <c r="U342" s="24" t="n"/>
      <c r="V342" s="29">
        <f>IF($A342="","",$I$1+SUM($N$4:$N342))</f>
        <v/>
      </c>
      <c r="W342" s="30">
        <f>IF($A342="",0,$V342-MAX($I$1,MAX($V$4:$V342)))</f>
        <v/>
      </c>
    </row>
    <row r="343" ht="15" customHeight="1">
      <c r="A343" s="20" t="n"/>
      <c r="B343" s="21">
        <f>IF($A343="","",$A343-WEEKDAY($A343,3))</f>
        <v/>
      </c>
      <c r="C343" s="22">
        <f>IF($A343="","",CHOOSE(WEEKDAY($A343),"Domingo","Segunda","Terça","Quarta","Quinta","Sexta","Sábado"))</f>
        <v/>
      </c>
      <c r="D343" s="23" t="n"/>
      <c r="E343" s="22">
        <f>IF($D343="","",IF($D343&lt;TIME(10,0,0),"Antes das 10h",IF($D343&lt;TIME(12,0,0),"10h às 12h",IF($D343&lt;TIME(15,0,0),"12h às 15h","Depois das 15h"))))</f>
        <v/>
      </c>
      <c r="F343" s="24" t="n"/>
      <c r="G343" s="24" t="n"/>
      <c r="H343" s="24" t="n"/>
      <c r="I343" s="25" t="n"/>
      <c r="J343" s="25" t="n"/>
      <c r="K343" s="25" t="n"/>
      <c r="L343" s="25" t="n"/>
      <c r="M343" s="26" t="n"/>
      <c r="N343" s="26" t="n"/>
      <c r="O343" s="27">
        <f>IF(OR($M343="",$N343=""),"",$N343/$M343)</f>
        <v/>
      </c>
      <c r="P343" s="28" t="n"/>
      <c r="Q343" s="24" t="n"/>
      <c r="R343" s="24" t="n"/>
      <c r="S343" s="24" t="n"/>
      <c r="T343" s="24" t="n"/>
      <c r="U343" s="24" t="n"/>
      <c r="V343" s="29">
        <f>IF($A343="","",$I$1+SUM($N$4:$N343))</f>
        <v/>
      </c>
      <c r="W343" s="30">
        <f>IF($A343="",0,$V343-MAX($I$1,MAX($V$4:$V343)))</f>
        <v/>
      </c>
    </row>
    <row r="344" ht="15" customHeight="1">
      <c r="A344" s="20" t="n"/>
      <c r="B344" s="21">
        <f>IF($A344="","",$A344-WEEKDAY($A344,3))</f>
        <v/>
      </c>
      <c r="C344" s="22">
        <f>IF($A344="","",CHOOSE(WEEKDAY($A344),"Domingo","Segunda","Terça","Quarta","Quinta","Sexta","Sábado"))</f>
        <v/>
      </c>
      <c r="D344" s="23" t="n"/>
      <c r="E344" s="22">
        <f>IF($D344="","",IF($D344&lt;TIME(10,0,0),"Antes das 10h",IF($D344&lt;TIME(12,0,0),"10h às 12h",IF($D344&lt;TIME(15,0,0),"12h às 15h","Depois das 15h"))))</f>
        <v/>
      </c>
      <c r="F344" s="24" t="n"/>
      <c r="G344" s="24" t="n"/>
      <c r="H344" s="24" t="n"/>
      <c r="I344" s="25" t="n"/>
      <c r="J344" s="25" t="n"/>
      <c r="K344" s="25" t="n"/>
      <c r="L344" s="25" t="n"/>
      <c r="M344" s="26" t="n"/>
      <c r="N344" s="26" t="n"/>
      <c r="O344" s="27">
        <f>IF(OR($M344="",$N344=""),"",$N344/$M344)</f>
        <v/>
      </c>
      <c r="P344" s="28" t="n"/>
      <c r="Q344" s="24" t="n"/>
      <c r="R344" s="24" t="n"/>
      <c r="S344" s="24" t="n"/>
      <c r="T344" s="24" t="n"/>
      <c r="U344" s="24" t="n"/>
      <c r="V344" s="29">
        <f>IF($A344="","",$I$1+SUM($N$4:$N344))</f>
        <v/>
      </c>
      <c r="W344" s="30">
        <f>IF($A344="",0,$V344-MAX($I$1,MAX($V$4:$V344)))</f>
        <v/>
      </c>
    </row>
    <row r="345" ht="15" customHeight="1">
      <c r="A345" s="20" t="n"/>
      <c r="B345" s="21">
        <f>IF($A345="","",$A345-WEEKDAY($A345,3))</f>
        <v/>
      </c>
      <c r="C345" s="22">
        <f>IF($A345="","",CHOOSE(WEEKDAY($A345),"Domingo","Segunda","Terça","Quarta","Quinta","Sexta","Sábado"))</f>
        <v/>
      </c>
      <c r="D345" s="23" t="n"/>
      <c r="E345" s="22">
        <f>IF($D345="","",IF($D345&lt;TIME(10,0,0),"Antes das 10h",IF($D345&lt;TIME(12,0,0),"10h às 12h",IF($D345&lt;TIME(15,0,0),"12h às 15h","Depois das 15h"))))</f>
        <v/>
      </c>
      <c r="F345" s="24" t="n"/>
      <c r="G345" s="24" t="n"/>
      <c r="H345" s="24" t="n"/>
      <c r="I345" s="25" t="n"/>
      <c r="J345" s="25" t="n"/>
      <c r="K345" s="25" t="n"/>
      <c r="L345" s="25" t="n"/>
      <c r="M345" s="26" t="n"/>
      <c r="N345" s="26" t="n"/>
      <c r="O345" s="27">
        <f>IF(OR($M345="",$N345=""),"",$N345/$M345)</f>
        <v/>
      </c>
      <c r="P345" s="28" t="n"/>
      <c r="Q345" s="24" t="n"/>
      <c r="R345" s="24" t="n"/>
      <c r="S345" s="24" t="n"/>
      <c r="T345" s="24" t="n"/>
      <c r="U345" s="24" t="n"/>
      <c r="V345" s="29">
        <f>IF($A345="","",$I$1+SUM($N$4:$N345))</f>
        <v/>
      </c>
      <c r="W345" s="30">
        <f>IF($A345="",0,$V345-MAX($I$1,MAX($V$4:$V345)))</f>
        <v/>
      </c>
    </row>
    <row r="346" ht="15" customHeight="1">
      <c r="A346" s="20" t="n"/>
      <c r="B346" s="21">
        <f>IF($A346="","",$A346-WEEKDAY($A346,3))</f>
        <v/>
      </c>
      <c r="C346" s="22">
        <f>IF($A346="","",CHOOSE(WEEKDAY($A346),"Domingo","Segunda","Terça","Quarta","Quinta","Sexta","Sábado"))</f>
        <v/>
      </c>
      <c r="D346" s="23" t="n"/>
      <c r="E346" s="22">
        <f>IF($D346="","",IF($D346&lt;TIME(10,0,0),"Antes das 10h",IF($D346&lt;TIME(12,0,0),"10h às 12h",IF($D346&lt;TIME(15,0,0),"12h às 15h","Depois das 15h"))))</f>
        <v/>
      </c>
      <c r="F346" s="24" t="n"/>
      <c r="G346" s="24" t="n"/>
      <c r="H346" s="24" t="n"/>
      <c r="I346" s="25" t="n"/>
      <c r="J346" s="25" t="n"/>
      <c r="K346" s="25" t="n"/>
      <c r="L346" s="25" t="n"/>
      <c r="M346" s="26" t="n"/>
      <c r="N346" s="26" t="n"/>
      <c r="O346" s="27">
        <f>IF(OR($M346="",$N346=""),"",$N346/$M346)</f>
        <v/>
      </c>
      <c r="P346" s="28" t="n"/>
      <c r="Q346" s="24" t="n"/>
      <c r="R346" s="24" t="n"/>
      <c r="S346" s="24" t="n"/>
      <c r="T346" s="24" t="n"/>
      <c r="U346" s="24" t="n"/>
      <c r="V346" s="29">
        <f>IF($A346="","",$I$1+SUM($N$4:$N346))</f>
        <v/>
      </c>
      <c r="W346" s="30">
        <f>IF($A346="",0,$V346-MAX($I$1,MAX($V$4:$V346)))</f>
        <v/>
      </c>
    </row>
    <row r="347" ht="15" customHeight="1">
      <c r="A347" s="20" t="n"/>
      <c r="B347" s="21">
        <f>IF($A347="","",$A347-WEEKDAY($A347,3))</f>
        <v/>
      </c>
      <c r="C347" s="22">
        <f>IF($A347="","",CHOOSE(WEEKDAY($A347),"Domingo","Segunda","Terça","Quarta","Quinta","Sexta","Sábado"))</f>
        <v/>
      </c>
      <c r="D347" s="23" t="n"/>
      <c r="E347" s="22">
        <f>IF($D347="","",IF($D347&lt;TIME(10,0,0),"Antes das 10h",IF($D347&lt;TIME(12,0,0),"10h às 12h",IF($D347&lt;TIME(15,0,0),"12h às 15h","Depois das 15h"))))</f>
        <v/>
      </c>
      <c r="F347" s="24" t="n"/>
      <c r="G347" s="24" t="n"/>
      <c r="H347" s="24" t="n"/>
      <c r="I347" s="25" t="n"/>
      <c r="J347" s="25" t="n"/>
      <c r="K347" s="25" t="n"/>
      <c r="L347" s="25" t="n"/>
      <c r="M347" s="26" t="n"/>
      <c r="N347" s="26" t="n"/>
      <c r="O347" s="27">
        <f>IF(OR($M347="",$N347=""),"",$N347/$M347)</f>
        <v/>
      </c>
      <c r="P347" s="28" t="n"/>
      <c r="Q347" s="24" t="n"/>
      <c r="R347" s="24" t="n"/>
      <c r="S347" s="24" t="n"/>
      <c r="T347" s="24" t="n"/>
      <c r="U347" s="24" t="n"/>
      <c r="V347" s="29">
        <f>IF($A347="","",$I$1+SUM($N$4:$N347))</f>
        <v/>
      </c>
      <c r="W347" s="30">
        <f>IF($A347="",0,$V347-MAX($I$1,MAX($V$4:$V347)))</f>
        <v/>
      </c>
    </row>
    <row r="348" ht="15" customHeight="1">
      <c r="A348" s="20" t="n"/>
      <c r="B348" s="21">
        <f>IF($A348="","",$A348-WEEKDAY($A348,3))</f>
        <v/>
      </c>
      <c r="C348" s="22">
        <f>IF($A348="","",CHOOSE(WEEKDAY($A348),"Domingo","Segunda","Terça","Quarta","Quinta","Sexta","Sábado"))</f>
        <v/>
      </c>
      <c r="D348" s="23" t="n"/>
      <c r="E348" s="22">
        <f>IF($D348="","",IF($D348&lt;TIME(10,0,0),"Antes das 10h",IF($D348&lt;TIME(12,0,0),"10h às 12h",IF($D348&lt;TIME(15,0,0),"12h às 15h","Depois das 15h"))))</f>
        <v/>
      </c>
      <c r="F348" s="24" t="n"/>
      <c r="G348" s="24" t="n"/>
      <c r="H348" s="24" t="n"/>
      <c r="I348" s="25" t="n"/>
      <c r="J348" s="25" t="n"/>
      <c r="K348" s="25" t="n"/>
      <c r="L348" s="25" t="n"/>
      <c r="M348" s="26" t="n"/>
      <c r="N348" s="26" t="n"/>
      <c r="O348" s="27">
        <f>IF(OR($M348="",$N348=""),"",$N348/$M348)</f>
        <v/>
      </c>
      <c r="P348" s="28" t="n"/>
      <c r="Q348" s="24" t="n"/>
      <c r="R348" s="24" t="n"/>
      <c r="S348" s="24" t="n"/>
      <c r="T348" s="24" t="n"/>
      <c r="U348" s="24" t="n"/>
      <c r="V348" s="29">
        <f>IF($A348="","",$I$1+SUM($N$4:$N348))</f>
        <v/>
      </c>
      <c r="W348" s="30">
        <f>IF($A348="",0,$V348-MAX($I$1,MAX($V$4:$V348)))</f>
        <v/>
      </c>
    </row>
    <row r="349" ht="15" customHeight="1">
      <c r="A349" s="20" t="n"/>
      <c r="B349" s="21">
        <f>IF($A349="","",$A349-WEEKDAY($A349,3))</f>
        <v/>
      </c>
      <c r="C349" s="22">
        <f>IF($A349="","",CHOOSE(WEEKDAY($A349),"Domingo","Segunda","Terça","Quarta","Quinta","Sexta","Sábado"))</f>
        <v/>
      </c>
      <c r="D349" s="23" t="n"/>
      <c r="E349" s="22">
        <f>IF($D349="","",IF($D349&lt;TIME(10,0,0),"Antes das 10h",IF($D349&lt;TIME(12,0,0),"10h às 12h",IF($D349&lt;TIME(15,0,0),"12h às 15h","Depois das 15h"))))</f>
        <v/>
      </c>
      <c r="F349" s="24" t="n"/>
      <c r="G349" s="24" t="n"/>
      <c r="H349" s="24" t="n"/>
      <c r="I349" s="25" t="n"/>
      <c r="J349" s="25" t="n"/>
      <c r="K349" s="25" t="n"/>
      <c r="L349" s="25" t="n"/>
      <c r="M349" s="26" t="n"/>
      <c r="N349" s="26" t="n"/>
      <c r="O349" s="27">
        <f>IF(OR($M349="",$N349=""),"",$N349/$M349)</f>
        <v/>
      </c>
      <c r="P349" s="28" t="n"/>
      <c r="Q349" s="24" t="n"/>
      <c r="R349" s="24" t="n"/>
      <c r="S349" s="24" t="n"/>
      <c r="T349" s="24" t="n"/>
      <c r="U349" s="24" t="n"/>
      <c r="V349" s="29">
        <f>IF($A349="","",$I$1+SUM($N$4:$N349))</f>
        <v/>
      </c>
      <c r="W349" s="30">
        <f>IF($A349="",0,$V349-MAX($I$1,MAX($V$4:$V349)))</f>
        <v/>
      </c>
    </row>
    <row r="350" ht="15" customHeight="1">
      <c r="A350" s="20" t="n"/>
      <c r="B350" s="21">
        <f>IF($A350="","",$A350-WEEKDAY($A350,3))</f>
        <v/>
      </c>
      <c r="C350" s="22">
        <f>IF($A350="","",CHOOSE(WEEKDAY($A350),"Domingo","Segunda","Terça","Quarta","Quinta","Sexta","Sábado"))</f>
        <v/>
      </c>
      <c r="D350" s="23" t="n"/>
      <c r="E350" s="22">
        <f>IF($D350="","",IF($D350&lt;TIME(10,0,0),"Antes das 10h",IF($D350&lt;TIME(12,0,0),"10h às 12h",IF($D350&lt;TIME(15,0,0),"12h às 15h","Depois das 15h"))))</f>
        <v/>
      </c>
      <c r="F350" s="24" t="n"/>
      <c r="G350" s="24" t="n"/>
      <c r="H350" s="24" t="n"/>
      <c r="I350" s="25" t="n"/>
      <c r="J350" s="25" t="n"/>
      <c r="K350" s="25" t="n"/>
      <c r="L350" s="25" t="n"/>
      <c r="M350" s="26" t="n"/>
      <c r="N350" s="26" t="n"/>
      <c r="O350" s="27">
        <f>IF(OR($M350="",$N350=""),"",$N350/$M350)</f>
        <v/>
      </c>
      <c r="P350" s="28" t="n"/>
      <c r="Q350" s="24" t="n"/>
      <c r="R350" s="24" t="n"/>
      <c r="S350" s="24" t="n"/>
      <c r="T350" s="24" t="n"/>
      <c r="U350" s="24" t="n"/>
      <c r="V350" s="29">
        <f>IF($A350="","",$I$1+SUM($N$4:$N350))</f>
        <v/>
      </c>
      <c r="W350" s="30">
        <f>IF($A350="",0,$V350-MAX($I$1,MAX($V$4:$V350)))</f>
        <v/>
      </c>
    </row>
    <row r="351" ht="15" customHeight="1">
      <c r="A351" s="20" t="n"/>
      <c r="B351" s="21">
        <f>IF($A351="","",$A351-WEEKDAY($A351,3))</f>
        <v/>
      </c>
      <c r="C351" s="22">
        <f>IF($A351="","",CHOOSE(WEEKDAY($A351),"Domingo","Segunda","Terça","Quarta","Quinta","Sexta","Sábado"))</f>
        <v/>
      </c>
      <c r="D351" s="23" t="n"/>
      <c r="E351" s="22">
        <f>IF($D351="","",IF($D351&lt;TIME(10,0,0),"Antes das 10h",IF($D351&lt;TIME(12,0,0),"10h às 12h",IF($D351&lt;TIME(15,0,0),"12h às 15h","Depois das 15h"))))</f>
        <v/>
      </c>
      <c r="F351" s="24" t="n"/>
      <c r="G351" s="24" t="n"/>
      <c r="H351" s="24" t="n"/>
      <c r="I351" s="25" t="n"/>
      <c r="J351" s="25" t="n"/>
      <c r="K351" s="25" t="n"/>
      <c r="L351" s="25" t="n"/>
      <c r="M351" s="26" t="n"/>
      <c r="N351" s="26" t="n"/>
      <c r="O351" s="27">
        <f>IF(OR($M351="",$N351=""),"",$N351/$M351)</f>
        <v/>
      </c>
      <c r="P351" s="28" t="n"/>
      <c r="Q351" s="24" t="n"/>
      <c r="R351" s="24" t="n"/>
      <c r="S351" s="24" t="n"/>
      <c r="T351" s="24" t="n"/>
      <c r="U351" s="24" t="n"/>
      <c r="V351" s="29">
        <f>IF($A351="","",$I$1+SUM($N$4:$N351))</f>
        <v/>
      </c>
      <c r="W351" s="30">
        <f>IF($A351="",0,$V351-MAX($I$1,MAX($V$4:$V351)))</f>
        <v/>
      </c>
    </row>
    <row r="352" ht="15" customHeight="1">
      <c r="A352" s="20" t="n"/>
      <c r="B352" s="21">
        <f>IF($A352="","",$A352-WEEKDAY($A352,3))</f>
        <v/>
      </c>
      <c r="C352" s="22">
        <f>IF($A352="","",CHOOSE(WEEKDAY($A352),"Domingo","Segunda","Terça","Quarta","Quinta","Sexta","Sábado"))</f>
        <v/>
      </c>
      <c r="D352" s="23" t="n"/>
      <c r="E352" s="22">
        <f>IF($D352="","",IF($D352&lt;TIME(10,0,0),"Antes das 10h",IF($D352&lt;TIME(12,0,0),"10h às 12h",IF($D352&lt;TIME(15,0,0),"12h às 15h","Depois das 15h"))))</f>
        <v/>
      </c>
      <c r="F352" s="24" t="n"/>
      <c r="G352" s="24" t="n"/>
      <c r="H352" s="24" t="n"/>
      <c r="I352" s="25" t="n"/>
      <c r="J352" s="25" t="n"/>
      <c r="K352" s="25" t="n"/>
      <c r="L352" s="25" t="n"/>
      <c r="M352" s="26" t="n"/>
      <c r="N352" s="26" t="n"/>
      <c r="O352" s="27">
        <f>IF(OR($M352="",$N352=""),"",$N352/$M352)</f>
        <v/>
      </c>
      <c r="P352" s="28" t="n"/>
      <c r="Q352" s="24" t="n"/>
      <c r="R352" s="24" t="n"/>
      <c r="S352" s="24" t="n"/>
      <c r="T352" s="24" t="n"/>
      <c r="U352" s="24" t="n"/>
      <c r="V352" s="29">
        <f>IF($A352="","",$I$1+SUM($N$4:$N352))</f>
        <v/>
      </c>
      <c r="W352" s="30">
        <f>IF($A352="",0,$V352-MAX($I$1,MAX($V$4:$V352)))</f>
        <v/>
      </c>
    </row>
    <row r="353" ht="15" customHeight="1">
      <c r="A353" s="20" t="n"/>
      <c r="B353" s="21">
        <f>IF($A353="","",$A353-WEEKDAY($A353,3))</f>
        <v/>
      </c>
      <c r="C353" s="22">
        <f>IF($A353="","",CHOOSE(WEEKDAY($A353),"Domingo","Segunda","Terça","Quarta","Quinta","Sexta","Sábado"))</f>
        <v/>
      </c>
      <c r="D353" s="23" t="n"/>
      <c r="E353" s="22">
        <f>IF($D353="","",IF($D353&lt;TIME(10,0,0),"Antes das 10h",IF($D353&lt;TIME(12,0,0),"10h às 12h",IF($D353&lt;TIME(15,0,0),"12h às 15h","Depois das 15h"))))</f>
        <v/>
      </c>
      <c r="F353" s="24" t="n"/>
      <c r="G353" s="24" t="n"/>
      <c r="H353" s="24" t="n"/>
      <c r="I353" s="25" t="n"/>
      <c r="J353" s="25" t="n"/>
      <c r="K353" s="25" t="n"/>
      <c r="L353" s="25" t="n"/>
      <c r="M353" s="26" t="n"/>
      <c r="N353" s="26" t="n"/>
      <c r="O353" s="27">
        <f>IF(OR($M353="",$N353=""),"",$N353/$M353)</f>
        <v/>
      </c>
      <c r="P353" s="28" t="n"/>
      <c r="Q353" s="24" t="n"/>
      <c r="R353" s="24" t="n"/>
      <c r="S353" s="24" t="n"/>
      <c r="T353" s="24" t="n"/>
      <c r="U353" s="24" t="n"/>
      <c r="V353" s="29">
        <f>IF($A353="","",$I$1+SUM($N$4:$N353))</f>
        <v/>
      </c>
      <c r="W353" s="30">
        <f>IF($A353="",0,$V353-MAX($I$1,MAX($V$4:$V353)))</f>
        <v/>
      </c>
    </row>
    <row r="354" ht="15" customHeight="1">
      <c r="A354" s="20" t="n"/>
      <c r="B354" s="21">
        <f>IF($A354="","",$A354-WEEKDAY($A354,3))</f>
        <v/>
      </c>
      <c r="C354" s="22">
        <f>IF($A354="","",CHOOSE(WEEKDAY($A354),"Domingo","Segunda","Terça","Quarta","Quinta","Sexta","Sábado"))</f>
        <v/>
      </c>
      <c r="D354" s="23" t="n"/>
      <c r="E354" s="22">
        <f>IF($D354="","",IF($D354&lt;TIME(10,0,0),"Antes das 10h",IF($D354&lt;TIME(12,0,0),"10h às 12h",IF($D354&lt;TIME(15,0,0),"12h às 15h","Depois das 15h"))))</f>
        <v/>
      </c>
      <c r="F354" s="24" t="n"/>
      <c r="G354" s="24" t="n"/>
      <c r="H354" s="24" t="n"/>
      <c r="I354" s="25" t="n"/>
      <c r="J354" s="25" t="n"/>
      <c r="K354" s="25" t="n"/>
      <c r="L354" s="25" t="n"/>
      <c r="M354" s="26" t="n"/>
      <c r="N354" s="26" t="n"/>
      <c r="O354" s="27">
        <f>IF(OR($M354="",$N354=""),"",$N354/$M354)</f>
        <v/>
      </c>
      <c r="P354" s="28" t="n"/>
      <c r="Q354" s="24" t="n"/>
      <c r="R354" s="24" t="n"/>
      <c r="S354" s="24" t="n"/>
      <c r="T354" s="24" t="n"/>
      <c r="U354" s="24" t="n"/>
      <c r="V354" s="29">
        <f>IF($A354="","",$I$1+SUM($N$4:$N354))</f>
        <v/>
      </c>
      <c r="W354" s="30">
        <f>IF($A354="",0,$V354-MAX($I$1,MAX($V$4:$V354)))</f>
        <v/>
      </c>
    </row>
    <row r="355" ht="15" customHeight="1">
      <c r="A355" s="20" t="n"/>
      <c r="B355" s="21">
        <f>IF($A355="","",$A355-WEEKDAY($A355,3))</f>
        <v/>
      </c>
      <c r="C355" s="22">
        <f>IF($A355="","",CHOOSE(WEEKDAY($A355),"Domingo","Segunda","Terça","Quarta","Quinta","Sexta","Sábado"))</f>
        <v/>
      </c>
      <c r="D355" s="23" t="n"/>
      <c r="E355" s="22">
        <f>IF($D355="","",IF($D355&lt;TIME(10,0,0),"Antes das 10h",IF($D355&lt;TIME(12,0,0),"10h às 12h",IF($D355&lt;TIME(15,0,0),"12h às 15h","Depois das 15h"))))</f>
        <v/>
      </c>
      <c r="F355" s="24" t="n"/>
      <c r="G355" s="24" t="n"/>
      <c r="H355" s="24" t="n"/>
      <c r="I355" s="25" t="n"/>
      <c r="J355" s="25" t="n"/>
      <c r="K355" s="25" t="n"/>
      <c r="L355" s="25" t="n"/>
      <c r="M355" s="26" t="n"/>
      <c r="N355" s="26" t="n"/>
      <c r="O355" s="27">
        <f>IF(OR($M355="",$N355=""),"",$N355/$M355)</f>
        <v/>
      </c>
      <c r="P355" s="28" t="n"/>
      <c r="Q355" s="24" t="n"/>
      <c r="R355" s="24" t="n"/>
      <c r="S355" s="24" t="n"/>
      <c r="T355" s="24" t="n"/>
      <c r="U355" s="24" t="n"/>
      <c r="V355" s="29">
        <f>IF($A355="","",$I$1+SUM($N$4:$N355))</f>
        <v/>
      </c>
      <c r="W355" s="30">
        <f>IF($A355="",0,$V355-MAX($I$1,MAX($V$4:$V355)))</f>
        <v/>
      </c>
    </row>
    <row r="356" ht="15" customHeight="1">
      <c r="A356" s="20" t="n"/>
      <c r="B356" s="21">
        <f>IF($A356="","",$A356-WEEKDAY($A356,3))</f>
        <v/>
      </c>
      <c r="C356" s="22">
        <f>IF($A356="","",CHOOSE(WEEKDAY($A356),"Domingo","Segunda","Terça","Quarta","Quinta","Sexta","Sábado"))</f>
        <v/>
      </c>
      <c r="D356" s="23" t="n"/>
      <c r="E356" s="22">
        <f>IF($D356="","",IF($D356&lt;TIME(10,0,0),"Antes das 10h",IF($D356&lt;TIME(12,0,0),"10h às 12h",IF($D356&lt;TIME(15,0,0),"12h às 15h","Depois das 15h"))))</f>
        <v/>
      </c>
      <c r="F356" s="24" t="n"/>
      <c r="G356" s="24" t="n"/>
      <c r="H356" s="24" t="n"/>
      <c r="I356" s="25" t="n"/>
      <c r="J356" s="25" t="n"/>
      <c r="K356" s="25" t="n"/>
      <c r="L356" s="25" t="n"/>
      <c r="M356" s="26" t="n"/>
      <c r="N356" s="26" t="n"/>
      <c r="O356" s="27">
        <f>IF(OR($M356="",$N356=""),"",$N356/$M356)</f>
        <v/>
      </c>
      <c r="P356" s="28" t="n"/>
      <c r="Q356" s="24" t="n"/>
      <c r="R356" s="24" t="n"/>
      <c r="S356" s="24" t="n"/>
      <c r="T356" s="24" t="n"/>
      <c r="U356" s="24" t="n"/>
      <c r="V356" s="29">
        <f>IF($A356="","",$I$1+SUM($N$4:$N356))</f>
        <v/>
      </c>
      <c r="W356" s="30">
        <f>IF($A356="",0,$V356-MAX($I$1,MAX($V$4:$V356)))</f>
        <v/>
      </c>
    </row>
    <row r="357" ht="15" customHeight="1">
      <c r="A357" s="20" t="n"/>
      <c r="B357" s="21">
        <f>IF($A357="","",$A357-WEEKDAY($A357,3))</f>
        <v/>
      </c>
      <c r="C357" s="22">
        <f>IF($A357="","",CHOOSE(WEEKDAY($A357),"Domingo","Segunda","Terça","Quarta","Quinta","Sexta","Sábado"))</f>
        <v/>
      </c>
      <c r="D357" s="23" t="n"/>
      <c r="E357" s="22">
        <f>IF($D357="","",IF($D357&lt;TIME(10,0,0),"Antes das 10h",IF($D357&lt;TIME(12,0,0),"10h às 12h",IF($D357&lt;TIME(15,0,0),"12h às 15h","Depois das 15h"))))</f>
        <v/>
      </c>
      <c r="F357" s="24" t="n"/>
      <c r="G357" s="24" t="n"/>
      <c r="H357" s="24" t="n"/>
      <c r="I357" s="25" t="n"/>
      <c r="J357" s="25" t="n"/>
      <c r="K357" s="25" t="n"/>
      <c r="L357" s="25" t="n"/>
      <c r="M357" s="26" t="n"/>
      <c r="N357" s="26" t="n"/>
      <c r="O357" s="27">
        <f>IF(OR($M357="",$N357=""),"",$N357/$M357)</f>
        <v/>
      </c>
      <c r="P357" s="28" t="n"/>
      <c r="Q357" s="24" t="n"/>
      <c r="R357" s="24" t="n"/>
      <c r="S357" s="24" t="n"/>
      <c r="T357" s="24" t="n"/>
      <c r="U357" s="24" t="n"/>
      <c r="V357" s="29">
        <f>IF($A357="","",$I$1+SUM($N$4:$N357))</f>
        <v/>
      </c>
      <c r="W357" s="30">
        <f>IF($A357="",0,$V357-MAX($I$1,MAX($V$4:$V357)))</f>
        <v/>
      </c>
    </row>
    <row r="358" ht="15" customHeight="1">
      <c r="A358" s="20" t="n"/>
      <c r="B358" s="21">
        <f>IF($A358="","",$A358-WEEKDAY($A358,3))</f>
        <v/>
      </c>
      <c r="C358" s="22">
        <f>IF($A358="","",CHOOSE(WEEKDAY($A358),"Domingo","Segunda","Terça","Quarta","Quinta","Sexta","Sábado"))</f>
        <v/>
      </c>
      <c r="D358" s="23" t="n"/>
      <c r="E358" s="22">
        <f>IF($D358="","",IF($D358&lt;TIME(10,0,0),"Antes das 10h",IF($D358&lt;TIME(12,0,0),"10h às 12h",IF($D358&lt;TIME(15,0,0),"12h às 15h","Depois das 15h"))))</f>
        <v/>
      </c>
      <c r="F358" s="24" t="n"/>
      <c r="G358" s="24" t="n"/>
      <c r="H358" s="24" t="n"/>
      <c r="I358" s="25" t="n"/>
      <c r="J358" s="25" t="n"/>
      <c r="K358" s="25" t="n"/>
      <c r="L358" s="25" t="n"/>
      <c r="M358" s="26" t="n"/>
      <c r="N358" s="26" t="n"/>
      <c r="O358" s="27">
        <f>IF(OR($M358="",$N358=""),"",$N358/$M358)</f>
        <v/>
      </c>
      <c r="P358" s="28" t="n"/>
      <c r="Q358" s="24" t="n"/>
      <c r="R358" s="24" t="n"/>
      <c r="S358" s="24" t="n"/>
      <c r="T358" s="24" t="n"/>
      <c r="U358" s="24" t="n"/>
      <c r="V358" s="29">
        <f>IF($A358="","",$I$1+SUM($N$4:$N358))</f>
        <v/>
      </c>
      <c r="W358" s="30">
        <f>IF($A358="",0,$V358-MAX($I$1,MAX($V$4:$V358)))</f>
        <v/>
      </c>
    </row>
    <row r="359" ht="15" customHeight="1">
      <c r="A359" s="20" t="n"/>
      <c r="B359" s="21">
        <f>IF($A359="","",$A359-WEEKDAY($A359,3))</f>
        <v/>
      </c>
      <c r="C359" s="22">
        <f>IF($A359="","",CHOOSE(WEEKDAY($A359),"Domingo","Segunda","Terça","Quarta","Quinta","Sexta","Sábado"))</f>
        <v/>
      </c>
      <c r="D359" s="23" t="n"/>
      <c r="E359" s="22">
        <f>IF($D359="","",IF($D359&lt;TIME(10,0,0),"Antes das 10h",IF($D359&lt;TIME(12,0,0),"10h às 12h",IF($D359&lt;TIME(15,0,0),"12h às 15h","Depois das 15h"))))</f>
        <v/>
      </c>
      <c r="F359" s="24" t="n"/>
      <c r="G359" s="24" t="n"/>
      <c r="H359" s="24" t="n"/>
      <c r="I359" s="25" t="n"/>
      <c r="J359" s="25" t="n"/>
      <c r="K359" s="25" t="n"/>
      <c r="L359" s="25" t="n"/>
      <c r="M359" s="26" t="n"/>
      <c r="N359" s="26" t="n"/>
      <c r="O359" s="27">
        <f>IF(OR($M359="",$N359=""),"",$N359/$M359)</f>
        <v/>
      </c>
      <c r="P359" s="28" t="n"/>
      <c r="Q359" s="24" t="n"/>
      <c r="R359" s="24" t="n"/>
      <c r="S359" s="24" t="n"/>
      <c r="T359" s="24" t="n"/>
      <c r="U359" s="24" t="n"/>
      <c r="V359" s="29">
        <f>IF($A359="","",$I$1+SUM($N$4:$N359))</f>
        <v/>
      </c>
      <c r="W359" s="30">
        <f>IF($A359="",0,$V359-MAX($I$1,MAX($V$4:$V359)))</f>
        <v/>
      </c>
    </row>
    <row r="360" ht="15" customHeight="1">
      <c r="A360" s="20" t="n"/>
      <c r="B360" s="21">
        <f>IF($A360="","",$A360-WEEKDAY($A360,3))</f>
        <v/>
      </c>
      <c r="C360" s="22">
        <f>IF($A360="","",CHOOSE(WEEKDAY($A360),"Domingo","Segunda","Terça","Quarta","Quinta","Sexta","Sábado"))</f>
        <v/>
      </c>
      <c r="D360" s="23" t="n"/>
      <c r="E360" s="22">
        <f>IF($D360="","",IF($D360&lt;TIME(10,0,0),"Antes das 10h",IF($D360&lt;TIME(12,0,0),"10h às 12h",IF($D360&lt;TIME(15,0,0),"12h às 15h","Depois das 15h"))))</f>
        <v/>
      </c>
      <c r="F360" s="24" t="n"/>
      <c r="G360" s="24" t="n"/>
      <c r="H360" s="24" t="n"/>
      <c r="I360" s="25" t="n"/>
      <c r="J360" s="25" t="n"/>
      <c r="K360" s="25" t="n"/>
      <c r="L360" s="25" t="n"/>
      <c r="M360" s="26" t="n"/>
      <c r="N360" s="26" t="n"/>
      <c r="O360" s="27">
        <f>IF(OR($M360="",$N360=""),"",$N360/$M360)</f>
        <v/>
      </c>
      <c r="P360" s="28" t="n"/>
      <c r="Q360" s="24" t="n"/>
      <c r="R360" s="24" t="n"/>
      <c r="S360" s="24" t="n"/>
      <c r="T360" s="24" t="n"/>
      <c r="U360" s="24" t="n"/>
      <c r="V360" s="29">
        <f>IF($A360="","",$I$1+SUM($N$4:$N360))</f>
        <v/>
      </c>
      <c r="W360" s="30">
        <f>IF($A360="",0,$V360-MAX($I$1,MAX($V$4:$V360)))</f>
        <v/>
      </c>
    </row>
    <row r="361" ht="15" customHeight="1">
      <c r="A361" s="20" t="n"/>
      <c r="B361" s="21">
        <f>IF($A361="","",$A361-WEEKDAY($A361,3))</f>
        <v/>
      </c>
      <c r="C361" s="22">
        <f>IF($A361="","",CHOOSE(WEEKDAY($A361),"Domingo","Segunda","Terça","Quarta","Quinta","Sexta","Sábado"))</f>
        <v/>
      </c>
      <c r="D361" s="23" t="n"/>
      <c r="E361" s="22">
        <f>IF($D361="","",IF($D361&lt;TIME(10,0,0),"Antes das 10h",IF($D361&lt;TIME(12,0,0),"10h às 12h",IF($D361&lt;TIME(15,0,0),"12h às 15h","Depois das 15h"))))</f>
        <v/>
      </c>
      <c r="F361" s="24" t="n"/>
      <c r="G361" s="24" t="n"/>
      <c r="H361" s="24" t="n"/>
      <c r="I361" s="25" t="n"/>
      <c r="J361" s="25" t="n"/>
      <c r="K361" s="25" t="n"/>
      <c r="L361" s="25" t="n"/>
      <c r="M361" s="26" t="n"/>
      <c r="N361" s="26" t="n"/>
      <c r="O361" s="27">
        <f>IF(OR($M361="",$N361=""),"",$N361/$M361)</f>
        <v/>
      </c>
      <c r="P361" s="28" t="n"/>
      <c r="Q361" s="24" t="n"/>
      <c r="R361" s="24" t="n"/>
      <c r="S361" s="24" t="n"/>
      <c r="T361" s="24" t="n"/>
      <c r="U361" s="24" t="n"/>
      <c r="V361" s="29">
        <f>IF($A361="","",$I$1+SUM($N$4:$N361))</f>
        <v/>
      </c>
      <c r="W361" s="30">
        <f>IF($A361="",0,$V361-MAX($I$1,MAX($V$4:$V361)))</f>
        <v/>
      </c>
    </row>
    <row r="362" ht="15" customHeight="1">
      <c r="A362" s="20" t="n"/>
      <c r="B362" s="21">
        <f>IF($A362="","",$A362-WEEKDAY($A362,3))</f>
        <v/>
      </c>
      <c r="C362" s="22">
        <f>IF($A362="","",CHOOSE(WEEKDAY($A362),"Domingo","Segunda","Terça","Quarta","Quinta","Sexta","Sábado"))</f>
        <v/>
      </c>
      <c r="D362" s="23" t="n"/>
      <c r="E362" s="22">
        <f>IF($D362="","",IF($D362&lt;TIME(10,0,0),"Antes das 10h",IF($D362&lt;TIME(12,0,0),"10h às 12h",IF($D362&lt;TIME(15,0,0),"12h às 15h","Depois das 15h"))))</f>
        <v/>
      </c>
      <c r="F362" s="24" t="n"/>
      <c r="G362" s="24" t="n"/>
      <c r="H362" s="24" t="n"/>
      <c r="I362" s="25" t="n"/>
      <c r="J362" s="25" t="n"/>
      <c r="K362" s="25" t="n"/>
      <c r="L362" s="25" t="n"/>
      <c r="M362" s="26" t="n"/>
      <c r="N362" s="26" t="n"/>
      <c r="O362" s="27">
        <f>IF(OR($M362="",$N362=""),"",$N362/$M362)</f>
        <v/>
      </c>
      <c r="P362" s="28" t="n"/>
      <c r="Q362" s="24" t="n"/>
      <c r="R362" s="24" t="n"/>
      <c r="S362" s="24" t="n"/>
      <c r="T362" s="24" t="n"/>
      <c r="U362" s="24" t="n"/>
      <c r="V362" s="29">
        <f>IF($A362="","",$I$1+SUM($N$4:$N362))</f>
        <v/>
      </c>
      <c r="W362" s="30">
        <f>IF($A362="",0,$V362-MAX($I$1,MAX($V$4:$V362)))</f>
        <v/>
      </c>
    </row>
    <row r="363" ht="15" customHeight="1">
      <c r="A363" s="20" t="n"/>
      <c r="B363" s="21">
        <f>IF($A363="","",$A363-WEEKDAY($A363,3))</f>
        <v/>
      </c>
      <c r="C363" s="22">
        <f>IF($A363="","",CHOOSE(WEEKDAY($A363),"Domingo","Segunda","Terça","Quarta","Quinta","Sexta","Sábado"))</f>
        <v/>
      </c>
      <c r="D363" s="23" t="n"/>
      <c r="E363" s="22">
        <f>IF($D363="","",IF($D363&lt;TIME(10,0,0),"Antes das 10h",IF($D363&lt;TIME(12,0,0),"10h às 12h",IF($D363&lt;TIME(15,0,0),"12h às 15h","Depois das 15h"))))</f>
        <v/>
      </c>
      <c r="F363" s="24" t="n"/>
      <c r="G363" s="24" t="n"/>
      <c r="H363" s="24" t="n"/>
      <c r="I363" s="25" t="n"/>
      <c r="J363" s="25" t="n"/>
      <c r="K363" s="25" t="n"/>
      <c r="L363" s="25" t="n"/>
      <c r="M363" s="26" t="n"/>
      <c r="N363" s="26" t="n"/>
      <c r="O363" s="27">
        <f>IF(OR($M363="",$N363=""),"",$N363/$M363)</f>
        <v/>
      </c>
      <c r="P363" s="28" t="n"/>
      <c r="Q363" s="24" t="n"/>
      <c r="R363" s="24" t="n"/>
      <c r="S363" s="24" t="n"/>
      <c r="T363" s="24" t="n"/>
      <c r="U363" s="24" t="n"/>
      <c r="V363" s="29">
        <f>IF($A363="","",$I$1+SUM($N$4:$N363))</f>
        <v/>
      </c>
      <c r="W363" s="30">
        <f>IF($A363="",0,$V363-MAX($I$1,MAX($V$4:$V363)))</f>
        <v/>
      </c>
    </row>
    <row r="364" ht="15" customHeight="1">
      <c r="A364" s="20" t="n"/>
      <c r="B364" s="21">
        <f>IF($A364="","",$A364-WEEKDAY($A364,3))</f>
        <v/>
      </c>
      <c r="C364" s="22">
        <f>IF($A364="","",CHOOSE(WEEKDAY($A364),"Domingo","Segunda","Terça","Quarta","Quinta","Sexta","Sábado"))</f>
        <v/>
      </c>
      <c r="D364" s="23" t="n"/>
      <c r="E364" s="22">
        <f>IF($D364="","",IF($D364&lt;TIME(10,0,0),"Antes das 10h",IF($D364&lt;TIME(12,0,0),"10h às 12h",IF($D364&lt;TIME(15,0,0),"12h às 15h","Depois das 15h"))))</f>
        <v/>
      </c>
      <c r="F364" s="24" t="n"/>
      <c r="G364" s="24" t="n"/>
      <c r="H364" s="24" t="n"/>
      <c r="I364" s="25" t="n"/>
      <c r="J364" s="25" t="n"/>
      <c r="K364" s="25" t="n"/>
      <c r="L364" s="25" t="n"/>
      <c r="M364" s="26" t="n"/>
      <c r="N364" s="26" t="n"/>
      <c r="O364" s="27">
        <f>IF(OR($M364="",$N364=""),"",$N364/$M364)</f>
        <v/>
      </c>
      <c r="P364" s="28" t="n"/>
      <c r="Q364" s="24" t="n"/>
      <c r="R364" s="24" t="n"/>
      <c r="S364" s="24" t="n"/>
      <c r="T364" s="24" t="n"/>
      <c r="U364" s="24" t="n"/>
      <c r="V364" s="29">
        <f>IF($A364="","",$I$1+SUM($N$4:$N364))</f>
        <v/>
      </c>
      <c r="W364" s="30">
        <f>IF($A364="",0,$V364-MAX($I$1,MAX($V$4:$V364)))</f>
        <v/>
      </c>
    </row>
    <row r="365" ht="15" customHeight="1">
      <c r="A365" s="20" t="n"/>
      <c r="B365" s="21">
        <f>IF($A365="","",$A365-WEEKDAY($A365,3))</f>
        <v/>
      </c>
      <c r="C365" s="22">
        <f>IF($A365="","",CHOOSE(WEEKDAY($A365),"Domingo","Segunda","Terça","Quarta","Quinta","Sexta","Sábado"))</f>
        <v/>
      </c>
      <c r="D365" s="23" t="n"/>
      <c r="E365" s="22">
        <f>IF($D365="","",IF($D365&lt;TIME(10,0,0),"Antes das 10h",IF($D365&lt;TIME(12,0,0),"10h às 12h",IF($D365&lt;TIME(15,0,0),"12h às 15h","Depois das 15h"))))</f>
        <v/>
      </c>
      <c r="F365" s="24" t="n"/>
      <c r="G365" s="24" t="n"/>
      <c r="H365" s="24" t="n"/>
      <c r="I365" s="25" t="n"/>
      <c r="J365" s="25" t="n"/>
      <c r="K365" s="25" t="n"/>
      <c r="L365" s="25" t="n"/>
      <c r="M365" s="26" t="n"/>
      <c r="N365" s="26" t="n"/>
      <c r="O365" s="27">
        <f>IF(OR($M365="",$N365=""),"",$N365/$M365)</f>
        <v/>
      </c>
      <c r="P365" s="28" t="n"/>
      <c r="Q365" s="24" t="n"/>
      <c r="R365" s="24" t="n"/>
      <c r="S365" s="24" t="n"/>
      <c r="T365" s="24" t="n"/>
      <c r="U365" s="24" t="n"/>
      <c r="V365" s="29">
        <f>IF($A365="","",$I$1+SUM($N$4:$N365))</f>
        <v/>
      </c>
      <c r="W365" s="30">
        <f>IF($A365="",0,$V365-MAX($I$1,MAX($V$4:$V365)))</f>
        <v/>
      </c>
    </row>
    <row r="366" ht="15" customHeight="1">
      <c r="A366" s="20" t="n"/>
      <c r="B366" s="21">
        <f>IF($A366="","",$A366-WEEKDAY($A366,3))</f>
        <v/>
      </c>
      <c r="C366" s="22">
        <f>IF($A366="","",CHOOSE(WEEKDAY($A366),"Domingo","Segunda","Terça","Quarta","Quinta","Sexta","Sábado"))</f>
        <v/>
      </c>
      <c r="D366" s="23" t="n"/>
      <c r="E366" s="22">
        <f>IF($D366="","",IF($D366&lt;TIME(10,0,0),"Antes das 10h",IF($D366&lt;TIME(12,0,0),"10h às 12h",IF($D366&lt;TIME(15,0,0),"12h às 15h","Depois das 15h"))))</f>
        <v/>
      </c>
      <c r="F366" s="24" t="n"/>
      <c r="G366" s="24" t="n"/>
      <c r="H366" s="24" t="n"/>
      <c r="I366" s="25" t="n"/>
      <c r="J366" s="25" t="n"/>
      <c r="K366" s="25" t="n"/>
      <c r="L366" s="25" t="n"/>
      <c r="M366" s="26" t="n"/>
      <c r="N366" s="26" t="n"/>
      <c r="O366" s="27">
        <f>IF(OR($M366="",$N366=""),"",$N366/$M366)</f>
        <v/>
      </c>
      <c r="P366" s="28" t="n"/>
      <c r="Q366" s="24" t="n"/>
      <c r="R366" s="24" t="n"/>
      <c r="S366" s="24" t="n"/>
      <c r="T366" s="24" t="n"/>
      <c r="U366" s="24" t="n"/>
      <c r="V366" s="29">
        <f>IF($A366="","",$I$1+SUM($N$4:$N366))</f>
        <v/>
      </c>
      <c r="W366" s="30">
        <f>IF($A366="",0,$V366-MAX($I$1,MAX($V$4:$V366)))</f>
        <v/>
      </c>
    </row>
    <row r="367" ht="15" customHeight="1">
      <c r="A367" s="20" t="n"/>
      <c r="B367" s="21">
        <f>IF($A367="","",$A367-WEEKDAY($A367,3))</f>
        <v/>
      </c>
      <c r="C367" s="22">
        <f>IF($A367="","",CHOOSE(WEEKDAY($A367),"Domingo","Segunda","Terça","Quarta","Quinta","Sexta","Sábado"))</f>
        <v/>
      </c>
      <c r="D367" s="23" t="n"/>
      <c r="E367" s="22">
        <f>IF($D367="","",IF($D367&lt;TIME(10,0,0),"Antes das 10h",IF($D367&lt;TIME(12,0,0),"10h às 12h",IF($D367&lt;TIME(15,0,0),"12h às 15h","Depois das 15h"))))</f>
        <v/>
      </c>
      <c r="F367" s="24" t="n"/>
      <c r="G367" s="24" t="n"/>
      <c r="H367" s="24" t="n"/>
      <c r="I367" s="25" t="n"/>
      <c r="J367" s="25" t="n"/>
      <c r="K367" s="25" t="n"/>
      <c r="L367" s="25" t="n"/>
      <c r="M367" s="26" t="n"/>
      <c r="N367" s="26" t="n"/>
      <c r="O367" s="27">
        <f>IF(OR($M367="",$N367=""),"",$N367/$M367)</f>
        <v/>
      </c>
      <c r="P367" s="28" t="n"/>
      <c r="Q367" s="24" t="n"/>
      <c r="R367" s="24" t="n"/>
      <c r="S367" s="24" t="n"/>
      <c r="T367" s="24" t="n"/>
      <c r="U367" s="24" t="n"/>
      <c r="V367" s="29">
        <f>IF($A367="","",$I$1+SUM($N$4:$N367))</f>
        <v/>
      </c>
      <c r="W367" s="30">
        <f>IF($A367="",0,$V367-MAX($I$1,MAX($V$4:$V367)))</f>
        <v/>
      </c>
    </row>
    <row r="368" ht="15" customHeight="1">
      <c r="A368" s="20" t="n"/>
      <c r="B368" s="21">
        <f>IF($A368="","",$A368-WEEKDAY($A368,3))</f>
        <v/>
      </c>
      <c r="C368" s="22">
        <f>IF($A368="","",CHOOSE(WEEKDAY($A368),"Domingo","Segunda","Terça","Quarta","Quinta","Sexta","Sábado"))</f>
        <v/>
      </c>
      <c r="D368" s="23" t="n"/>
      <c r="E368" s="22">
        <f>IF($D368="","",IF($D368&lt;TIME(10,0,0),"Antes das 10h",IF($D368&lt;TIME(12,0,0),"10h às 12h",IF($D368&lt;TIME(15,0,0),"12h às 15h","Depois das 15h"))))</f>
        <v/>
      </c>
      <c r="F368" s="24" t="n"/>
      <c r="G368" s="24" t="n"/>
      <c r="H368" s="24" t="n"/>
      <c r="I368" s="25" t="n"/>
      <c r="J368" s="25" t="n"/>
      <c r="K368" s="25" t="n"/>
      <c r="L368" s="25" t="n"/>
      <c r="M368" s="26" t="n"/>
      <c r="N368" s="26" t="n"/>
      <c r="O368" s="27">
        <f>IF(OR($M368="",$N368=""),"",$N368/$M368)</f>
        <v/>
      </c>
      <c r="P368" s="28" t="n"/>
      <c r="Q368" s="24" t="n"/>
      <c r="R368" s="24" t="n"/>
      <c r="S368" s="24" t="n"/>
      <c r="T368" s="24" t="n"/>
      <c r="U368" s="24" t="n"/>
      <c r="V368" s="29">
        <f>IF($A368="","",$I$1+SUM($N$4:$N368))</f>
        <v/>
      </c>
      <c r="W368" s="30">
        <f>IF($A368="",0,$V368-MAX($I$1,MAX($V$4:$V368)))</f>
        <v/>
      </c>
    </row>
    <row r="369" ht="15" customHeight="1">
      <c r="A369" s="20" t="n"/>
      <c r="B369" s="21">
        <f>IF($A369="","",$A369-WEEKDAY($A369,3))</f>
        <v/>
      </c>
      <c r="C369" s="22">
        <f>IF($A369="","",CHOOSE(WEEKDAY($A369),"Domingo","Segunda","Terça","Quarta","Quinta","Sexta","Sábado"))</f>
        <v/>
      </c>
      <c r="D369" s="23" t="n"/>
      <c r="E369" s="22">
        <f>IF($D369="","",IF($D369&lt;TIME(10,0,0),"Antes das 10h",IF($D369&lt;TIME(12,0,0),"10h às 12h",IF($D369&lt;TIME(15,0,0),"12h às 15h","Depois das 15h"))))</f>
        <v/>
      </c>
      <c r="F369" s="24" t="n"/>
      <c r="G369" s="24" t="n"/>
      <c r="H369" s="24" t="n"/>
      <c r="I369" s="25" t="n"/>
      <c r="J369" s="25" t="n"/>
      <c r="K369" s="25" t="n"/>
      <c r="L369" s="25" t="n"/>
      <c r="M369" s="26" t="n"/>
      <c r="N369" s="26" t="n"/>
      <c r="O369" s="27">
        <f>IF(OR($M369="",$N369=""),"",$N369/$M369)</f>
        <v/>
      </c>
      <c r="P369" s="28" t="n"/>
      <c r="Q369" s="24" t="n"/>
      <c r="R369" s="24" t="n"/>
      <c r="S369" s="24" t="n"/>
      <c r="T369" s="24" t="n"/>
      <c r="U369" s="24" t="n"/>
      <c r="V369" s="29">
        <f>IF($A369="","",$I$1+SUM($N$4:$N369))</f>
        <v/>
      </c>
      <c r="W369" s="30">
        <f>IF($A369="",0,$V369-MAX($I$1,MAX($V$4:$V369)))</f>
        <v/>
      </c>
    </row>
    <row r="370" ht="15" customHeight="1">
      <c r="A370" s="20" t="n"/>
      <c r="B370" s="21">
        <f>IF($A370="","",$A370-WEEKDAY($A370,3))</f>
        <v/>
      </c>
      <c r="C370" s="22">
        <f>IF($A370="","",CHOOSE(WEEKDAY($A370),"Domingo","Segunda","Terça","Quarta","Quinta","Sexta","Sábado"))</f>
        <v/>
      </c>
      <c r="D370" s="23" t="n"/>
      <c r="E370" s="22">
        <f>IF($D370="","",IF($D370&lt;TIME(10,0,0),"Antes das 10h",IF($D370&lt;TIME(12,0,0),"10h às 12h",IF($D370&lt;TIME(15,0,0),"12h às 15h","Depois das 15h"))))</f>
        <v/>
      </c>
      <c r="F370" s="24" t="n"/>
      <c r="G370" s="24" t="n"/>
      <c r="H370" s="24" t="n"/>
      <c r="I370" s="25" t="n"/>
      <c r="J370" s="25" t="n"/>
      <c r="K370" s="25" t="n"/>
      <c r="L370" s="25" t="n"/>
      <c r="M370" s="26" t="n"/>
      <c r="N370" s="26" t="n"/>
      <c r="O370" s="27">
        <f>IF(OR($M370="",$N370=""),"",$N370/$M370)</f>
        <v/>
      </c>
      <c r="P370" s="28" t="n"/>
      <c r="Q370" s="24" t="n"/>
      <c r="R370" s="24" t="n"/>
      <c r="S370" s="24" t="n"/>
      <c r="T370" s="24" t="n"/>
      <c r="U370" s="24" t="n"/>
      <c r="V370" s="29">
        <f>IF($A370="","",$I$1+SUM($N$4:$N370))</f>
        <v/>
      </c>
      <c r="W370" s="30">
        <f>IF($A370="",0,$V370-MAX($I$1,MAX($V$4:$V370)))</f>
        <v/>
      </c>
    </row>
    <row r="371" ht="15" customHeight="1">
      <c r="A371" s="20" t="n"/>
      <c r="B371" s="21">
        <f>IF($A371="","",$A371-WEEKDAY($A371,3))</f>
        <v/>
      </c>
      <c r="C371" s="22">
        <f>IF($A371="","",CHOOSE(WEEKDAY($A371),"Domingo","Segunda","Terça","Quarta","Quinta","Sexta","Sábado"))</f>
        <v/>
      </c>
      <c r="D371" s="23" t="n"/>
      <c r="E371" s="22">
        <f>IF($D371="","",IF($D371&lt;TIME(10,0,0),"Antes das 10h",IF($D371&lt;TIME(12,0,0),"10h às 12h",IF($D371&lt;TIME(15,0,0),"12h às 15h","Depois das 15h"))))</f>
        <v/>
      </c>
      <c r="F371" s="24" t="n"/>
      <c r="G371" s="24" t="n"/>
      <c r="H371" s="24" t="n"/>
      <c r="I371" s="25" t="n"/>
      <c r="J371" s="25" t="n"/>
      <c r="K371" s="25" t="n"/>
      <c r="L371" s="25" t="n"/>
      <c r="M371" s="26" t="n"/>
      <c r="N371" s="26" t="n"/>
      <c r="O371" s="27">
        <f>IF(OR($M371="",$N371=""),"",$N371/$M371)</f>
        <v/>
      </c>
      <c r="P371" s="28" t="n"/>
      <c r="Q371" s="24" t="n"/>
      <c r="R371" s="24" t="n"/>
      <c r="S371" s="24" t="n"/>
      <c r="T371" s="24" t="n"/>
      <c r="U371" s="24" t="n"/>
      <c r="V371" s="29">
        <f>IF($A371="","",$I$1+SUM($N$4:$N371))</f>
        <v/>
      </c>
      <c r="W371" s="30">
        <f>IF($A371="",0,$V371-MAX($I$1,MAX($V$4:$V371)))</f>
        <v/>
      </c>
    </row>
    <row r="372" ht="15" customHeight="1">
      <c r="A372" s="20" t="n"/>
      <c r="B372" s="21">
        <f>IF($A372="","",$A372-WEEKDAY($A372,3))</f>
        <v/>
      </c>
      <c r="C372" s="22">
        <f>IF($A372="","",CHOOSE(WEEKDAY($A372),"Domingo","Segunda","Terça","Quarta","Quinta","Sexta","Sábado"))</f>
        <v/>
      </c>
      <c r="D372" s="23" t="n"/>
      <c r="E372" s="22">
        <f>IF($D372="","",IF($D372&lt;TIME(10,0,0),"Antes das 10h",IF($D372&lt;TIME(12,0,0),"10h às 12h",IF($D372&lt;TIME(15,0,0),"12h às 15h","Depois das 15h"))))</f>
        <v/>
      </c>
      <c r="F372" s="24" t="n"/>
      <c r="G372" s="24" t="n"/>
      <c r="H372" s="24" t="n"/>
      <c r="I372" s="25" t="n"/>
      <c r="J372" s="25" t="n"/>
      <c r="K372" s="25" t="n"/>
      <c r="L372" s="25" t="n"/>
      <c r="M372" s="26" t="n"/>
      <c r="N372" s="26" t="n"/>
      <c r="O372" s="27">
        <f>IF(OR($M372="",$N372=""),"",$N372/$M372)</f>
        <v/>
      </c>
      <c r="P372" s="28" t="n"/>
      <c r="Q372" s="24" t="n"/>
      <c r="R372" s="24" t="n"/>
      <c r="S372" s="24" t="n"/>
      <c r="T372" s="24" t="n"/>
      <c r="U372" s="24" t="n"/>
      <c r="V372" s="29">
        <f>IF($A372="","",$I$1+SUM($N$4:$N372))</f>
        <v/>
      </c>
      <c r="W372" s="30">
        <f>IF($A372="",0,$V372-MAX($I$1,MAX($V$4:$V372)))</f>
        <v/>
      </c>
    </row>
    <row r="373" ht="15" customHeight="1">
      <c r="A373" s="20" t="n"/>
      <c r="B373" s="21">
        <f>IF($A373="","",$A373-WEEKDAY($A373,3))</f>
        <v/>
      </c>
      <c r="C373" s="22">
        <f>IF($A373="","",CHOOSE(WEEKDAY($A373),"Domingo","Segunda","Terça","Quarta","Quinta","Sexta","Sábado"))</f>
        <v/>
      </c>
      <c r="D373" s="23" t="n"/>
      <c r="E373" s="22">
        <f>IF($D373="","",IF($D373&lt;TIME(10,0,0),"Antes das 10h",IF($D373&lt;TIME(12,0,0),"10h às 12h",IF($D373&lt;TIME(15,0,0),"12h às 15h","Depois das 15h"))))</f>
        <v/>
      </c>
      <c r="F373" s="24" t="n"/>
      <c r="G373" s="24" t="n"/>
      <c r="H373" s="24" t="n"/>
      <c r="I373" s="25" t="n"/>
      <c r="J373" s="25" t="n"/>
      <c r="K373" s="25" t="n"/>
      <c r="L373" s="25" t="n"/>
      <c r="M373" s="26" t="n"/>
      <c r="N373" s="26" t="n"/>
      <c r="O373" s="27">
        <f>IF(OR($M373="",$N373=""),"",$N373/$M373)</f>
        <v/>
      </c>
      <c r="P373" s="28" t="n"/>
      <c r="Q373" s="24" t="n"/>
      <c r="R373" s="24" t="n"/>
      <c r="S373" s="24" t="n"/>
      <c r="T373" s="24" t="n"/>
      <c r="U373" s="24" t="n"/>
      <c r="V373" s="29">
        <f>IF($A373="","",$I$1+SUM($N$4:$N373))</f>
        <v/>
      </c>
      <c r="W373" s="30">
        <f>IF($A373="",0,$V373-MAX($I$1,MAX($V$4:$V373)))</f>
        <v/>
      </c>
    </row>
    <row r="374" ht="15" customHeight="1">
      <c r="A374" s="20" t="n"/>
      <c r="B374" s="21">
        <f>IF($A374="","",$A374-WEEKDAY($A374,3))</f>
        <v/>
      </c>
      <c r="C374" s="22">
        <f>IF($A374="","",CHOOSE(WEEKDAY($A374),"Domingo","Segunda","Terça","Quarta","Quinta","Sexta","Sábado"))</f>
        <v/>
      </c>
      <c r="D374" s="23" t="n"/>
      <c r="E374" s="22">
        <f>IF($D374="","",IF($D374&lt;TIME(10,0,0),"Antes das 10h",IF($D374&lt;TIME(12,0,0),"10h às 12h",IF($D374&lt;TIME(15,0,0),"12h às 15h","Depois das 15h"))))</f>
        <v/>
      </c>
      <c r="F374" s="24" t="n"/>
      <c r="G374" s="24" t="n"/>
      <c r="H374" s="24" t="n"/>
      <c r="I374" s="25" t="n"/>
      <c r="J374" s="25" t="n"/>
      <c r="K374" s="25" t="n"/>
      <c r="L374" s="25" t="n"/>
      <c r="M374" s="26" t="n"/>
      <c r="N374" s="26" t="n"/>
      <c r="O374" s="27">
        <f>IF(OR($M374="",$N374=""),"",$N374/$M374)</f>
        <v/>
      </c>
      <c r="P374" s="28" t="n"/>
      <c r="Q374" s="24" t="n"/>
      <c r="R374" s="24" t="n"/>
      <c r="S374" s="24" t="n"/>
      <c r="T374" s="24" t="n"/>
      <c r="U374" s="24" t="n"/>
      <c r="V374" s="29">
        <f>IF($A374="","",$I$1+SUM($N$4:$N374))</f>
        <v/>
      </c>
      <c r="W374" s="30">
        <f>IF($A374="",0,$V374-MAX($I$1,MAX($V$4:$V374)))</f>
        <v/>
      </c>
    </row>
    <row r="375" ht="15" customHeight="1">
      <c r="A375" s="20" t="n"/>
      <c r="B375" s="21">
        <f>IF($A375="","",$A375-WEEKDAY($A375,3))</f>
        <v/>
      </c>
      <c r="C375" s="22">
        <f>IF($A375="","",CHOOSE(WEEKDAY($A375),"Domingo","Segunda","Terça","Quarta","Quinta","Sexta","Sábado"))</f>
        <v/>
      </c>
      <c r="D375" s="23" t="n"/>
      <c r="E375" s="22">
        <f>IF($D375="","",IF($D375&lt;TIME(10,0,0),"Antes das 10h",IF($D375&lt;TIME(12,0,0),"10h às 12h",IF($D375&lt;TIME(15,0,0),"12h às 15h","Depois das 15h"))))</f>
        <v/>
      </c>
      <c r="F375" s="24" t="n"/>
      <c r="G375" s="24" t="n"/>
      <c r="H375" s="24" t="n"/>
      <c r="I375" s="25" t="n"/>
      <c r="J375" s="25" t="n"/>
      <c r="K375" s="25" t="n"/>
      <c r="L375" s="25" t="n"/>
      <c r="M375" s="26" t="n"/>
      <c r="N375" s="26" t="n"/>
      <c r="O375" s="27">
        <f>IF(OR($M375="",$N375=""),"",$N375/$M375)</f>
        <v/>
      </c>
      <c r="P375" s="28" t="n"/>
      <c r="Q375" s="24" t="n"/>
      <c r="R375" s="24" t="n"/>
      <c r="S375" s="24" t="n"/>
      <c r="T375" s="24" t="n"/>
      <c r="U375" s="24" t="n"/>
      <c r="V375" s="29">
        <f>IF($A375="","",$I$1+SUM($N$4:$N375))</f>
        <v/>
      </c>
      <c r="W375" s="30">
        <f>IF($A375="",0,$V375-MAX($I$1,MAX($V$4:$V375)))</f>
        <v/>
      </c>
    </row>
    <row r="376" ht="15" customHeight="1">
      <c r="A376" s="20" t="n"/>
      <c r="B376" s="21">
        <f>IF($A376="","",$A376-WEEKDAY($A376,3))</f>
        <v/>
      </c>
      <c r="C376" s="22">
        <f>IF($A376="","",CHOOSE(WEEKDAY($A376),"Domingo","Segunda","Terça","Quarta","Quinta","Sexta","Sábado"))</f>
        <v/>
      </c>
      <c r="D376" s="23" t="n"/>
      <c r="E376" s="22">
        <f>IF($D376="","",IF($D376&lt;TIME(10,0,0),"Antes das 10h",IF($D376&lt;TIME(12,0,0),"10h às 12h",IF($D376&lt;TIME(15,0,0),"12h às 15h","Depois das 15h"))))</f>
        <v/>
      </c>
      <c r="F376" s="24" t="n"/>
      <c r="G376" s="24" t="n"/>
      <c r="H376" s="24" t="n"/>
      <c r="I376" s="25" t="n"/>
      <c r="J376" s="25" t="n"/>
      <c r="K376" s="25" t="n"/>
      <c r="L376" s="25" t="n"/>
      <c r="M376" s="26" t="n"/>
      <c r="N376" s="26" t="n"/>
      <c r="O376" s="27">
        <f>IF(OR($M376="",$N376=""),"",$N376/$M376)</f>
        <v/>
      </c>
      <c r="P376" s="28" t="n"/>
      <c r="Q376" s="24" t="n"/>
      <c r="R376" s="24" t="n"/>
      <c r="S376" s="24" t="n"/>
      <c r="T376" s="24" t="n"/>
      <c r="U376" s="24" t="n"/>
      <c r="V376" s="29">
        <f>IF($A376="","",$I$1+SUM($N$4:$N376))</f>
        <v/>
      </c>
      <c r="W376" s="30">
        <f>IF($A376="",0,$V376-MAX($I$1,MAX($V$4:$V376)))</f>
        <v/>
      </c>
    </row>
    <row r="377" ht="15" customHeight="1">
      <c r="A377" s="20" t="n"/>
      <c r="B377" s="21">
        <f>IF($A377="","",$A377-WEEKDAY($A377,3))</f>
        <v/>
      </c>
      <c r="C377" s="22">
        <f>IF($A377="","",CHOOSE(WEEKDAY($A377),"Domingo","Segunda","Terça","Quarta","Quinta","Sexta","Sábado"))</f>
        <v/>
      </c>
      <c r="D377" s="23" t="n"/>
      <c r="E377" s="22">
        <f>IF($D377="","",IF($D377&lt;TIME(10,0,0),"Antes das 10h",IF($D377&lt;TIME(12,0,0),"10h às 12h",IF($D377&lt;TIME(15,0,0),"12h às 15h","Depois das 15h"))))</f>
        <v/>
      </c>
      <c r="F377" s="24" t="n"/>
      <c r="G377" s="24" t="n"/>
      <c r="H377" s="24" t="n"/>
      <c r="I377" s="25" t="n"/>
      <c r="J377" s="25" t="n"/>
      <c r="K377" s="25" t="n"/>
      <c r="L377" s="25" t="n"/>
      <c r="M377" s="26" t="n"/>
      <c r="N377" s="26" t="n"/>
      <c r="O377" s="27">
        <f>IF(OR($M377="",$N377=""),"",$N377/$M377)</f>
        <v/>
      </c>
      <c r="P377" s="28" t="n"/>
      <c r="Q377" s="24" t="n"/>
      <c r="R377" s="24" t="n"/>
      <c r="S377" s="24" t="n"/>
      <c r="T377" s="24" t="n"/>
      <c r="U377" s="24" t="n"/>
      <c r="V377" s="29">
        <f>IF($A377="","",$I$1+SUM($N$4:$N377))</f>
        <v/>
      </c>
      <c r="W377" s="30">
        <f>IF($A377="",0,$V377-MAX($I$1,MAX($V$4:$V377)))</f>
        <v/>
      </c>
    </row>
    <row r="378" ht="15" customHeight="1">
      <c r="A378" s="20" t="n"/>
      <c r="B378" s="21">
        <f>IF($A378="","",$A378-WEEKDAY($A378,3))</f>
        <v/>
      </c>
      <c r="C378" s="22">
        <f>IF($A378="","",CHOOSE(WEEKDAY($A378),"Domingo","Segunda","Terça","Quarta","Quinta","Sexta","Sábado"))</f>
        <v/>
      </c>
      <c r="D378" s="23" t="n"/>
      <c r="E378" s="22">
        <f>IF($D378="","",IF($D378&lt;TIME(10,0,0),"Antes das 10h",IF($D378&lt;TIME(12,0,0),"10h às 12h",IF($D378&lt;TIME(15,0,0),"12h às 15h","Depois das 15h"))))</f>
        <v/>
      </c>
      <c r="F378" s="24" t="n"/>
      <c r="G378" s="24" t="n"/>
      <c r="H378" s="24" t="n"/>
      <c r="I378" s="25" t="n"/>
      <c r="J378" s="25" t="n"/>
      <c r="K378" s="25" t="n"/>
      <c r="L378" s="25" t="n"/>
      <c r="M378" s="26" t="n"/>
      <c r="N378" s="26" t="n"/>
      <c r="O378" s="27">
        <f>IF(OR($M378="",$N378=""),"",$N378/$M378)</f>
        <v/>
      </c>
      <c r="P378" s="28" t="n"/>
      <c r="Q378" s="24" t="n"/>
      <c r="R378" s="24" t="n"/>
      <c r="S378" s="24" t="n"/>
      <c r="T378" s="24" t="n"/>
      <c r="U378" s="24" t="n"/>
      <c r="V378" s="29">
        <f>IF($A378="","",$I$1+SUM($N$4:$N378))</f>
        <v/>
      </c>
      <c r="W378" s="30">
        <f>IF($A378="",0,$V378-MAX($I$1,MAX($V$4:$V378)))</f>
        <v/>
      </c>
    </row>
    <row r="379" ht="15" customHeight="1">
      <c r="A379" s="20" t="n"/>
      <c r="B379" s="21">
        <f>IF($A379="","",$A379-WEEKDAY($A379,3))</f>
        <v/>
      </c>
      <c r="C379" s="22">
        <f>IF($A379="","",CHOOSE(WEEKDAY($A379),"Domingo","Segunda","Terça","Quarta","Quinta","Sexta","Sábado"))</f>
        <v/>
      </c>
      <c r="D379" s="23" t="n"/>
      <c r="E379" s="22">
        <f>IF($D379="","",IF($D379&lt;TIME(10,0,0),"Antes das 10h",IF($D379&lt;TIME(12,0,0),"10h às 12h",IF($D379&lt;TIME(15,0,0),"12h às 15h","Depois das 15h"))))</f>
        <v/>
      </c>
      <c r="F379" s="24" t="n"/>
      <c r="G379" s="24" t="n"/>
      <c r="H379" s="24" t="n"/>
      <c r="I379" s="25" t="n"/>
      <c r="J379" s="25" t="n"/>
      <c r="K379" s="25" t="n"/>
      <c r="L379" s="25" t="n"/>
      <c r="M379" s="26" t="n"/>
      <c r="N379" s="26" t="n"/>
      <c r="O379" s="27">
        <f>IF(OR($M379="",$N379=""),"",$N379/$M379)</f>
        <v/>
      </c>
      <c r="P379" s="28" t="n"/>
      <c r="Q379" s="24" t="n"/>
      <c r="R379" s="24" t="n"/>
      <c r="S379" s="24" t="n"/>
      <c r="T379" s="24" t="n"/>
      <c r="U379" s="24" t="n"/>
      <c r="V379" s="29">
        <f>IF($A379="","",$I$1+SUM($N$4:$N379))</f>
        <v/>
      </c>
      <c r="W379" s="30">
        <f>IF($A379="",0,$V379-MAX($I$1,MAX($V$4:$V379)))</f>
        <v/>
      </c>
    </row>
    <row r="380" ht="15" customHeight="1">
      <c r="A380" s="20" t="n"/>
      <c r="B380" s="21">
        <f>IF($A380="","",$A380-WEEKDAY($A380,3))</f>
        <v/>
      </c>
      <c r="C380" s="22">
        <f>IF($A380="","",CHOOSE(WEEKDAY($A380),"Domingo","Segunda","Terça","Quarta","Quinta","Sexta","Sábado"))</f>
        <v/>
      </c>
      <c r="D380" s="23" t="n"/>
      <c r="E380" s="22">
        <f>IF($D380="","",IF($D380&lt;TIME(10,0,0),"Antes das 10h",IF($D380&lt;TIME(12,0,0),"10h às 12h",IF($D380&lt;TIME(15,0,0),"12h às 15h","Depois das 15h"))))</f>
        <v/>
      </c>
      <c r="F380" s="24" t="n"/>
      <c r="G380" s="24" t="n"/>
      <c r="H380" s="24" t="n"/>
      <c r="I380" s="25" t="n"/>
      <c r="J380" s="25" t="n"/>
      <c r="K380" s="25" t="n"/>
      <c r="L380" s="25" t="n"/>
      <c r="M380" s="26" t="n"/>
      <c r="N380" s="26" t="n"/>
      <c r="O380" s="27">
        <f>IF(OR($M380="",$N380=""),"",$N380/$M380)</f>
        <v/>
      </c>
      <c r="P380" s="28" t="n"/>
      <c r="Q380" s="24" t="n"/>
      <c r="R380" s="24" t="n"/>
      <c r="S380" s="24" t="n"/>
      <c r="T380" s="24" t="n"/>
      <c r="U380" s="24" t="n"/>
      <c r="V380" s="29">
        <f>IF($A380="","",$I$1+SUM($N$4:$N380))</f>
        <v/>
      </c>
      <c r="W380" s="30">
        <f>IF($A380="",0,$V380-MAX($I$1,MAX($V$4:$V380)))</f>
        <v/>
      </c>
    </row>
    <row r="381" ht="15" customHeight="1">
      <c r="A381" s="20" t="n"/>
      <c r="B381" s="21">
        <f>IF($A381="","",$A381-WEEKDAY($A381,3))</f>
        <v/>
      </c>
      <c r="C381" s="22">
        <f>IF($A381="","",CHOOSE(WEEKDAY($A381),"Domingo","Segunda","Terça","Quarta","Quinta","Sexta","Sábado"))</f>
        <v/>
      </c>
      <c r="D381" s="23" t="n"/>
      <c r="E381" s="22">
        <f>IF($D381="","",IF($D381&lt;TIME(10,0,0),"Antes das 10h",IF($D381&lt;TIME(12,0,0),"10h às 12h",IF($D381&lt;TIME(15,0,0),"12h às 15h","Depois das 15h"))))</f>
        <v/>
      </c>
      <c r="F381" s="24" t="n"/>
      <c r="G381" s="24" t="n"/>
      <c r="H381" s="24" t="n"/>
      <c r="I381" s="25" t="n"/>
      <c r="J381" s="25" t="n"/>
      <c r="K381" s="25" t="n"/>
      <c r="L381" s="25" t="n"/>
      <c r="M381" s="26" t="n"/>
      <c r="N381" s="26" t="n"/>
      <c r="O381" s="27">
        <f>IF(OR($M381="",$N381=""),"",$N381/$M381)</f>
        <v/>
      </c>
      <c r="P381" s="28" t="n"/>
      <c r="Q381" s="24" t="n"/>
      <c r="R381" s="24" t="n"/>
      <c r="S381" s="24" t="n"/>
      <c r="T381" s="24" t="n"/>
      <c r="U381" s="24" t="n"/>
      <c r="V381" s="29">
        <f>IF($A381="","",$I$1+SUM($N$4:$N381))</f>
        <v/>
      </c>
      <c r="W381" s="30">
        <f>IF($A381="",0,$V381-MAX($I$1,MAX($V$4:$V381)))</f>
        <v/>
      </c>
    </row>
    <row r="382" ht="15" customHeight="1">
      <c r="A382" s="20" t="n"/>
      <c r="B382" s="21">
        <f>IF($A382="","",$A382-WEEKDAY($A382,3))</f>
        <v/>
      </c>
      <c r="C382" s="22">
        <f>IF($A382="","",CHOOSE(WEEKDAY($A382),"Domingo","Segunda","Terça","Quarta","Quinta","Sexta","Sábado"))</f>
        <v/>
      </c>
      <c r="D382" s="23" t="n"/>
      <c r="E382" s="22">
        <f>IF($D382="","",IF($D382&lt;TIME(10,0,0),"Antes das 10h",IF($D382&lt;TIME(12,0,0),"10h às 12h",IF($D382&lt;TIME(15,0,0),"12h às 15h","Depois das 15h"))))</f>
        <v/>
      </c>
      <c r="F382" s="24" t="n"/>
      <c r="G382" s="24" t="n"/>
      <c r="H382" s="24" t="n"/>
      <c r="I382" s="25" t="n"/>
      <c r="J382" s="25" t="n"/>
      <c r="K382" s="25" t="n"/>
      <c r="L382" s="25" t="n"/>
      <c r="M382" s="26" t="n"/>
      <c r="N382" s="26" t="n"/>
      <c r="O382" s="27">
        <f>IF(OR($M382="",$N382=""),"",$N382/$M382)</f>
        <v/>
      </c>
      <c r="P382" s="28" t="n"/>
      <c r="Q382" s="24" t="n"/>
      <c r="R382" s="24" t="n"/>
      <c r="S382" s="24" t="n"/>
      <c r="T382" s="24" t="n"/>
      <c r="U382" s="24" t="n"/>
      <c r="V382" s="29">
        <f>IF($A382="","",$I$1+SUM($N$4:$N382))</f>
        <v/>
      </c>
      <c r="W382" s="30">
        <f>IF($A382="",0,$V382-MAX($I$1,MAX($V$4:$V382)))</f>
        <v/>
      </c>
    </row>
    <row r="383" ht="15" customHeight="1">
      <c r="A383" s="20" t="n"/>
      <c r="B383" s="21">
        <f>IF($A383="","",$A383-WEEKDAY($A383,3))</f>
        <v/>
      </c>
      <c r="C383" s="22">
        <f>IF($A383="","",CHOOSE(WEEKDAY($A383),"Domingo","Segunda","Terça","Quarta","Quinta","Sexta","Sábado"))</f>
        <v/>
      </c>
      <c r="D383" s="23" t="n"/>
      <c r="E383" s="22">
        <f>IF($D383="","",IF($D383&lt;TIME(10,0,0),"Antes das 10h",IF($D383&lt;TIME(12,0,0),"10h às 12h",IF($D383&lt;TIME(15,0,0),"12h às 15h","Depois das 15h"))))</f>
        <v/>
      </c>
      <c r="F383" s="24" t="n"/>
      <c r="G383" s="24" t="n"/>
      <c r="H383" s="24" t="n"/>
      <c r="I383" s="25" t="n"/>
      <c r="J383" s="25" t="n"/>
      <c r="K383" s="25" t="n"/>
      <c r="L383" s="25" t="n"/>
      <c r="M383" s="26" t="n"/>
      <c r="N383" s="26" t="n"/>
      <c r="O383" s="27">
        <f>IF(OR($M383="",$N383=""),"",$N383/$M383)</f>
        <v/>
      </c>
      <c r="P383" s="28" t="n"/>
      <c r="Q383" s="24" t="n"/>
      <c r="R383" s="24" t="n"/>
      <c r="S383" s="24" t="n"/>
      <c r="T383" s="24" t="n"/>
      <c r="U383" s="24" t="n"/>
      <c r="V383" s="29">
        <f>IF($A383="","",$I$1+SUM($N$4:$N383))</f>
        <v/>
      </c>
      <c r="W383" s="30">
        <f>IF($A383="",0,$V383-MAX($I$1,MAX($V$4:$V383)))</f>
        <v/>
      </c>
    </row>
    <row r="384" ht="15" customHeight="1">
      <c r="A384" s="20" t="n"/>
      <c r="B384" s="21">
        <f>IF($A384="","",$A384-WEEKDAY($A384,3))</f>
        <v/>
      </c>
      <c r="C384" s="22">
        <f>IF($A384="","",CHOOSE(WEEKDAY($A384),"Domingo","Segunda","Terça","Quarta","Quinta","Sexta","Sábado"))</f>
        <v/>
      </c>
      <c r="D384" s="23" t="n"/>
      <c r="E384" s="22">
        <f>IF($D384="","",IF($D384&lt;TIME(10,0,0),"Antes das 10h",IF($D384&lt;TIME(12,0,0),"10h às 12h",IF($D384&lt;TIME(15,0,0),"12h às 15h","Depois das 15h"))))</f>
        <v/>
      </c>
      <c r="F384" s="24" t="n"/>
      <c r="G384" s="24" t="n"/>
      <c r="H384" s="24" t="n"/>
      <c r="I384" s="25" t="n"/>
      <c r="J384" s="25" t="n"/>
      <c r="K384" s="25" t="n"/>
      <c r="L384" s="25" t="n"/>
      <c r="M384" s="26" t="n"/>
      <c r="N384" s="26" t="n"/>
      <c r="O384" s="27">
        <f>IF(OR($M384="",$N384=""),"",$N384/$M384)</f>
        <v/>
      </c>
      <c r="P384" s="28" t="n"/>
      <c r="Q384" s="24" t="n"/>
      <c r="R384" s="24" t="n"/>
      <c r="S384" s="24" t="n"/>
      <c r="T384" s="24" t="n"/>
      <c r="U384" s="24" t="n"/>
      <c r="V384" s="29">
        <f>IF($A384="","",$I$1+SUM($N$4:$N384))</f>
        <v/>
      </c>
      <c r="W384" s="30">
        <f>IF($A384="",0,$V384-MAX($I$1,MAX($V$4:$V384)))</f>
        <v/>
      </c>
    </row>
    <row r="385" ht="15" customHeight="1">
      <c r="A385" s="20" t="n"/>
      <c r="B385" s="21">
        <f>IF($A385="","",$A385-WEEKDAY($A385,3))</f>
        <v/>
      </c>
      <c r="C385" s="22">
        <f>IF($A385="","",CHOOSE(WEEKDAY($A385),"Domingo","Segunda","Terça","Quarta","Quinta","Sexta","Sábado"))</f>
        <v/>
      </c>
      <c r="D385" s="23" t="n"/>
      <c r="E385" s="22">
        <f>IF($D385="","",IF($D385&lt;TIME(10,0,0),"Antes das 10h",IF($D385&lt;TIME(12,0,0),"10h às 12h",IF($D385&lt;TIME(15,0,0),"12h às 15h","Depois das 15h"))))</f>
        <v/>
      </c>
      <c r="F385" s="24" t="n"/>
      <c r="G385" s="24" t="n"/>
      <c r="H385" s="24" t="n"/>
      <c r="I385" s="25" t="n"/>
      <c r="J385" s="25" t="n"/>
      <c r="K385" s="25" t="n"/>
      <c r="L385" s="25" t="n"/>
      <c r="M385" s="26" t="n"/>
      <c r="N385" s="26" t="n"/>
      <c r="O385" s="27">
        <f>IF(OR($M385="",$N385=""),"",$N385/$M385)</f>
        <v/>
      </c>
      <c r="P385" s="28" t="n"/>
      <c r="Q385" s="24" t="n"/>
      <c r="R385" s="24" t="n"/>
      <c r="S385" s="24" t="n"/>
      <c r="T385" s="24" t="n"/>
      <c r="U385" s="24" t="n"/>
      <c r="V385" s="29">
        <f>IF($A385="","",$I$1+SUM($N$4:$N385))</f>
        <v/>
      </c>
      <c r="W385" s="30">
        <f>IF($A385="",0,$V385-MAX($I$1,MAX($V$4:$V385)))</f>
        <v/>
      </c>
    </row>
    <row r="386" ht="15" customHeight="1">
      <c r="A386" s="20" t="n"/>
      <c r="B386" s="21">
        <f>IF($A386="","",$A386-WEEKDAY($A386,3))</f>
        <v/>
      </c>
      <c r="C386" s="22">
        <f>IF($A386="","",CHOOSE(WEEKDAY($A386),"Domingo","Segunda","Terça","Quarta","Quinta","Sexta","Sábado"))</f>
        <v/>
      </c>
      <c r="D386" s="23" t="n"/>
      <c r="E386" s="22">
        <f>IF($D386="","",IF($D386&lt;TIME(10,0,0),"Antes das 10h",IF($D386&lt;TIME(12,0,0),"10h às 12h",IF($D386&lt;TIME(15,0,0),"12h às 15h","Depois das 15h"))))</f>
        <v/>
      </c>
      <c r="F386" s="24" t="n"/>
      <c r="G386" s="24" t="n"/>
      <c r="H386" s="24" t="n"/>
      <c r="I386" s="25" t="n"/>
      <c r="J386" s="25" t="n"/>
      <c r="K386" s="25" t="n"/>
      <c r="L386" s="25" t="n"/>
      <c r="M386" s="26" t="n"/>
      <c r="N386" s="26" t="n"/>
      <c r="O386" s="27">
        <f>IF(OR($M386="",$N386=""),"",$N386/$M386)</f>
        <v/>
      </c>
      <c r="P386" s="28" t="n"/>
      <c r="Q386" s="24" t="n"/>
      <c r="R386" s="24" t="n"/>
      <c r="S386" s="24" t="n"/>
      <c r="T386" s="24" t="n"/>
      <c r="U386" s="24" t="n"/>
      <c r="V386" s="29">
        <f>IF($A386="","",$I$1+SUM($N$4:$N386))</f>
        <v/>
      </c>
      <c r="W386" s="30">
        <f>IF($A386="",0,$V386-MAX($I$1,MAX($V$4:$V386)))</f>
        <v/>
      </c>
    </row>
    <row r="387" ht="15" customHeight="1">
      <c r="A387" s="20" t="n"/>
      <c r="B387" s="21">
        <f>IF($A387="","",$A387-WEEKDAY($A387,3))</f>
        <v/>
      </c>
      <c r="C387" s="22">
        <f>IF($A387="","",CHOOSE(WEEKDAY($A387),"Domingo","Segunda","Terça","Quarta","Quinta","Sexta","Sábado"))</f>
        <v/>
      </c>
      <c r="D387" s="23" t="n"/>
      <c r="E387" s="22">
        <f>IF($D387="","",IF($D387&lt;TIME(10,0,0),"Antes das 10h",IF($D387&lt;TIME(12,0,0),"10h às 12h",IF($D387&lt;TIME(15,0,0),"12h às 15h","Depois das 15h"))))</f>
        <v/>
      </c>
      <c r="F387" s="24" t="n"/>
      <c r="G387" s="24" t="n"/>
      <c r="H387" s="24" t="n"/>
      <c r="I387" s="25" t="n"/>
      <c r="J387" s="25" t="n"/>
      <c r="K387" s="25" t="n"/>
      <c r="L387" s="25" t="n"/>
      <c r="M387" s="26" t="n"/>
      <c r="N387" s="26" t="n"/>
      <c r="O387" s="27">
        <f>IF(OR($M387="",$N387=""),"",$N387/$M387)</f>
        <v/>
      </c>
      <c r="P387" s="28" t="n"/>
      <c r="Q387" s="24" t="n"/>
      <c r="R387" s="24" t="n"/>
      <c r="S387" s="24" t="n"/>
      <c r="T387" s="24" t="n"/>
      <c r="U387" s="24" t="n"/>
      <c r="V387" s="29">
        <f>IF($A387="","",$I$1+SUM($N$4:$N387))</f>
        <v/>
      </c>
      <c r="W387" s="30">
        <f>IF($A387="",0,$V387-MAX($I$1,MAX($V$4:$V387)))</f>
        <v/>
      </c>
    </row>
    <row r="388" ht="15" customHeight="1">
      <c r="A388" s="20" t="n"/>
      <c r="B388" s="21">
        <f>IF($A388="","",$A388-WEEKDAY($A388,3))</f>
        <v/>
      </c>
      <c r="C388" s="22">
        <f>IF($A388="","",CHOOSE(WEEKDAY($A388),"Domingo","Segunda","Terça","Quarta","Quinta","Sexta","Sábado"))</f>
        <v/>
      </c>
      <c r="D388" s="23" t="n"/>
      <c r="E388" s="22">
        <f>IF($D388="","",IF($D388&lt;TIME(10,0,0),"Antes das 10h",IF($D388&lt;TIME(12,0,0),"10h às 12h",IF($D388&lt;TIME(15,0,0),"12h às 15h","Depois das 15h"))))</f>
        <v/>
      </c>
      <c r="F388" s="24" t="n"/>
      <c r="G388" s="24" t="n"/>
      <c r="H388" s="24" t="n"/>
      <c r="I388" s="25" t="n"/>
      <c r="J388" s="25" t="n"/>
      <c r="K388" s="25" t="n"/>
      <c r="L388" s="25" t="n"/>
      <c r="M388" s="26" t="n"/>
      <c r="N388" s="26" t="n"/>
      <c r="O388" s="27">
        <f>IF(OR($M388="",$N388=""),"",$N388/$M388)</f>
        <v/>
      </c>
      <c r="P388" s="28" t="n"/>
      <c r="Q388" s="24" t="n"/>
      <c r="R388" s="24" t="n"/>
      <c r="S388" s="24" t="n"/>
      <c r="T388" s="24" t="n"/>
      <c r="U388" s="24" t="n"/>
      <c r="V388" s="29">
        <f>IF($A388="","",$I$1+SUM($N$4:$N388))</f>
        <v/>
      </c>
      <c r="W388" s="30">
        <f>IF($A388="",0,$V388-MAX($I$1,MAX($V$4:$V388)))</f>
        <v/>
      </c>
    </row>
    <row r="389" ht="15" customHeight="1">
      <c r="A389" s="20" t="n"/>
      <c r="B389" s="21">
        <f>IF($A389="","",$A389-WEEKDAY($A389,3))</f>
        <v/>
      </c>
      <c r="C389" s="22">
        <f>IF($A389="","",CHOOSE(WEEKDAY($A389),"Domingo","Segunda","Terça","Quarta","Quinta","Sexta","Sábado"))</f>
        <v/>
      </c>
      <c r="D389" s="23" t="n"/>
      <c r="E389" s="22">
        <f>IF($D389="","",IF($D389&lt;TIME(10,0,0),"Antes das 10h",IF($D389&lt;TIME(12,0,0),"10h às 12h",IF($D389&lt;TIME(15,0,0),"12h às 15h","Depois das 15h"))))</f>
        <v/>
      </c>
      <c r="F389" s="24" t="n"/>
      <c r="G389" s="24" t="n"/>
      <c r="H389" s="24" t="n"/>
      <c r="I389" s="25" t="n"/>
      <c r="J389" s="25" t="n"/>
      <c r="K389" s="25" t="n"/>
      <c r="L389" s="25" t="n"/>
      <c r="M389" s="26" t="n"/>
      <c r="N389" s="26" t="n"/>
      <c r="O389" s="27">
        <f>IF(OR($M389="",$N389=""),"",$N389/$M389)</f>
        <v/>
      </c>
      <c r="P389" s="28" t="n"/>
      <c r="Q389" s="24" t="n"/>
      <c r="R389" s="24" t="n"/>
      <c r="S389" s="24" t="n"/>
      <c r="T389" s="24" t="n"/>
      <c r="U389" s="24" t="n"/>
      <c r="V389" s="29">
        <f>IF($A389="","",$I$1+SUM($N$4:$N389))</f>
        <v/>
      </c>
      <c r="W389" s="30">
        <f>IF($A389="",0,$V389-MAX($I$1,MAX($V$4:$V389)))</f>
        <v/>
      </c>
    </row>
    <row r="390" ht="15" customHeight="1">
      <c r="A390" s="20" t="n"/>
      <c r="B390" s="21">
        <f>IF($A390="","",$A390-WEEKDAY($A390,3))</f>
        <v/>
      </c>
      <c r="C390" s="22">
        <f>IF($A390="","",CHOOSE(WEEKDAY($A390),"Domingo","Segunda","Terça","Quarta","Quinta","Sexta","Sábado"))</f>
        <v/>
      </c>
      <c r="D390" s="23" t="n"/>
      <c r="E390" s="22">
        <f>IF($D390="","",IF($D390&lt;TIME(10,0,0),"Antes das 10h",IF($D390&lt;TIME(12,0,0),"10h às 12h",IF($D390&lt;TIME(15,0,0),"12h às 15h","Depois das 15h"))))</f>
        <v/>
      </c>
      <c r="F390" s="24" t="n"/>
      <c r="G390" s="24" t="n"/>
      <c r="H390" s="24" t="n"/>
      <c r="I390" s="25" t="n"/>
      <c r="J390" s="25" t="n"/>
      <c r="K390" s="25" t="n"/>
      <c r="L390" s="25" t="n"/>
      <c r="M390" s="26" t="n"/>
      <c r="N390" s="26" t="n"/>
      <c r="O390" s="27">
        <f>IF(OR($M390="",$N390=""),"",$N390/$M390)</f>
        <v/>
      </c>
      <c r="P390" s="28" t="n"/>
      <c r="Q390" s="24" t="n"/>
      <c r="R390" s="24" t="n"/>
      <c r="S390" s="24" t="n"/>
      <c r="T390" s="24" t="n"/>
      <c r="U390" s="24" t="n"/>
      <c r="V390" s="29">
        <f>IF($A390="","",$I$1+SUM($N$4:$N390))</f>
        <v/>
      </c>
      <c r="W390" s="30">
        <f>IF($A390="",0,$V390-MAX($I$1,MAX($V$4:$V390)))</f>
        <v/>
      </c>
    </row>
    <row r="391" ht="15" customHeight="1">
      <c r="A391" s="20" t="n"/>
      <c r="B391" s="21">
        <f>IF($A391="","",$A391-WEEKDAY($A391,3))</f>
        <v/>
      </c>
      <c r="C391" s="22">
        <f>IF($A391="","",CHOOSE(WEEKDAY($A391),"Domingo","Segunda","Terça","Quarta","Quinta","Sexta","Sábado"))</f>
        <v/>
      </c>
      <c r="D391" s="23" t="n"/>
      <c r="E391" s="22">
        <f>IF($D391="","",IF($D391&lt;TIME(10,0,0),"Antes das 10h",IF($D391&lt;TIME(12,0,0),"10h às 12h",IF($D391&lt;TIME(15,0,0),"12h às 15h","Depois das 15h"))))</f>
        <v/>
      </c>
      <c r="F391" s="24" t="n"/>
      <c r="G391" s="24" t="n"/>
      <c r="H391" s="24" t="n"/>
      <c r="I391" s="25" t="n"/>
      <c r="J391" s="25" t="n"/>
      <c r="K391" s="25" t="n"/>
      <c r="L391" s="25" t="n"/>
      <c r="M391" s="26" t="n"/>
      <c r="N391" s="26" t="n"/>
      <c r="O391" s="27">
        <f>IF(OR($M391="",$N391=""),"",$N391/$M391)</f>
        <v/>
      </c>
      <c r="P391" s="28" t="n"/>
      <c r="Q391" s="24" t="n"/>
      <c r="R391" s="24" t="n"/>
      <c r="S391" s="24" t="n"/>
      <c r="T391" s="24" t="n"/>
      <c r="U391" s="24" t="n"/>
      <c r="V391" s="29">
        <f>IF($A391="","",$I$1+SUM($N$4:$N391))</f>
        <v/>
      </c>
      <c r="W391" s="30">
        <f>IF($A391="",0,$V391-MAX($I$1,MAX($V$4:$V391)))</f>
        <v/>
      </c>
    </row>
    <row r="392" ht="15" customHeight="1">
      <c r="A392" s="20" t="n"/>
      <c r="B392" s="21">
        <f>IF($A392="","",$A392-WEEKDAY($A392,3))</f>
        <v/>
      </c>
      <c r="C392" s="22">
        <f>IF($A392="","",CHOOSE(WEEKDAY($A392),"Domingo","Segunda","Terça","Quarta","Quinta","Sexta","Sábado"))</f>
        <v/>
      </c>
      <c r="D392" s="23" t="n"/>
      <c r="E392" s="22">
        <f>IF($D392="","",IF($D392&lt;TIME(10,0,0),"Antes das 10h",IF($D392&lt;TIME(12,0,0),"10h às 12h",IF($D392&lt;TIME(15,0,0),"12h às 15h","Depois das 15h"))))</f>
        <v/>
      </c>
      <c r="F392" s="24" t="n"/>
      <c r="G392" s="24" t="n"/>
      <c r="H392" s="24" t="n"/>
      <c r="I392" s="25" t="n"/>
      <c r="J392" s="25" t="n"/>
      <c r="K392" s="25" t="n"/>
      <c r="L392" s="25" t="n"/>
      <c r="M392" s="26" t="n"/>
      <c r="N392" s="26" t="n"/>
      <c r="O392" s="27">
        <f>IF(OR($M392="",$N392=""),"",$N392/$M392)</f>
        <v/>
      </c>
      <c r="P392" s="28" t="n"/>
      <c r="Q392" s="24" t="n"/>
      <c r="R392" s="24" t="n"/>
      <c r="S392" s="24" t="n"/>
      <c r="T392" s="24" t="n"/>
      <c r="U392" s="24" t="n"/>
      <c r="V392" s="29">
        <f>IF($A392="","",$I$1+SUM($N$4:$N392))</f>
        <v/>
      </c>
      <c r="W392" s="30">
        <f>IF($A392="",0,$V392-MAX($I$1,MAX($V$4:$V392)))</f>
        <v/>
      </c>
    </row>
    <row r="393" ht="15" customHeight="1">
      <c r="A393" s="20" t="n"/>
      <c r="B393" s="21">
        <f>IF($A393="","",$A393-WEEKDAY($A393,3))</f>
        <v/>
      </c>
      <c r="C393" s="22">
        <f>IF($A393="","",CHOOSE(WEEKDAY($A393),"Domingo","Segunda","Terça","Quarta","Quinta","Sexta","Sábado"))</f>
        <v/>
      </c>
      <c r="D393" s="23" t="n"/>
      <c r="E393" s="22">
        <f>IF($D393="","",IF($D393&lt;TIME(10,0,0),"Antes das 10h",IF($D393&lt;TIME(12,0,0),"10h às 12h",IF($D393&lt;TIME(15,0,0),"12h às 15h","Depois das 15h"))))</f>
        <v/>
      </c>
      <c r="F393" s="24" t="n"/>
      <c r="G393" s="24" t="n"/>
      <c r="H393" s="24" t="n"/>
      <c r="I393" s="25" t="n"/>
      <c r="J393" s="25" t="n"/>
      <c r="K393" s="25" t="n"/>
      <c r="L393" s="25" t="n"/>
      <c r="M393" s="26" t="n"/>
      <c r="N393" s="26" t="n"/>
      <c r="O393" s="27">
        <f>IF(OR($M393="",$N393=""),"",$N393/$M393)</f>
        <v/>
      </c>
      <c r="P393" s="28" t="n"/>
      <c r="Q393" s="24" t="n"/>
      <c r="R393" s="24" t="n"/>
      <c r="S393" s="24" t="n"/>
      <c r="T393" s="24" t="n"/>
      <c r="U393" s="24" t="n"/>
      <c r="V393" s="29">
        <f>IF($A393="","",$I$1+SUM($N$4:$N393))</f>
        <v/>
      </c>
      <c r="W393" s="30">
        <f>IF($A393="",0,$V393-MAX($I$1,MAX($V$4:$V393)))</f>
        <v/>
      </c>
    </row>
    <row r="394" ht="15" customHeight="1">
      <c r="A394" s="20" t="n"/>
      <c r="B394" s="21">
        <f>IF($A394="","",$A394-WEEKDAY($A394,3))</f>
        <v/>
      </c>
      <c r="C394" s="22">
        <f>IF($A394="","",CHOOSE(WEEKDAY($A394),"Domingo","Segunda","Terça","Quarta","Quinta","Sexta","Sábado"))</f>
        <v/>
      </c>
      <c r="D394" s="23" t="n"/>
      <c r="E394" s="22">
        <f>IF($D394="","",IF($D394&lt;TIME(10,0,0),"Antes das 10h",IF($D394&lt;TIME(12,0,0),"10h às 12h",IF($D394&lt;TIME(15,0,0),"12h às 15h","Depois das 15h"))))</f>
        <v/>
      </c>
      <c r="F394" s="24" t="n"/>
      <c r="G394" s="24" t="n"/>
      <c r="H394" s="24" t="n"/>
      <c r="I394" s="25" t="n"/>
      <c r="J394" s="25" t="n"/>
      <c r="K394" s="25" t="n"/>
      <c r="L394" s="25" t="n"/>
      <c r="M394" s="26" t="n"/>
      <c r="N394" s="26" t="n"/>
      <c r="O394" s="27">
        <f>IF(OR($M394="",$N394=""),"",$N394/$M394)</f>
        <v/>
      </c>
      <c r="P394" s="28" t="n"/>
      <c r="Q394" s="24" t="n"/>
      <c r="R394" s="24" t="n"/>
      <c r="S394" s="24" t="n"/>
      <c r="T394" s="24" t="n"/>
      <c r="U394" s="24" t="n"/>
      <c r="V394" s="29">
        <f>IF($A394="","",$I$1+SUM($N$4:$N394))</f>
        <v/>
      </c>
      <c r="W394" s="30">
        <f>IF($A394="",0,$V394-MAX($I$1,MAX($V$4:$V394)))</f>
        <v/>
      </c>
    </row>
    <row r="395" ht="15" customHeight="1">
      <c r="A395" s="20" t="n"/>
      <c r="B395" s="21">
        <f>IF($A395="","",$A395-WEEKDAY($A395,3))</f>
        <v/>
      </c>
      <c r="C395" s="22">
        <f>IF($A395="","",CHOOSE(WEEKDAY($A395),"Domingo","Segunda","Terça","Quarta","Quinta","Sexta","Sábado"))</f>
        <v/>
      </c>
      <c r="D395" s="23" t="n"/>
      <c r="E395" s="22">
        <f>IF($D395="","",IF($D395&lt;TIME(10,0,0),"Antes das 10h",IF($D395&lt;TIME(12,0,0),"10h às 12h",IF($D395&lt;TIME(15,0,0),"12h às 15h","Depois das 15h"))))</f>
        <v/>
      </c>
      <c r="F395" s="24" t="n"/>
      <c r="G395" s="24" t="n"/>
      <c r="H395" s="24" t="n"/>
      <c r="I395" s="25" t="n"/>
      <c r="J395" s="25" t="n"/>
      <c r="K395" s="25" t="n"/>
      <c r="L395" s="25" t="n"/>
      <c r="M395" s="26" t="n"/>
      <c r="N395" s="26" t="n"/>
      <c r="O395" s="27">
        <f>IF(OR($M395="",$N395=""),"",$N395/$M395)</f>
        <v/>
      </c>
      <c r="P395" s="28" t="n"/>
      <c r="Q395" s="24" t="n"/>
      <c r="R395" s="24" t="n"/>
      <c r="S395" s="24" t="n"/>
      <c r="T395" s="24" t="n"/>
      <c r="U395" s="24" t="n"/>
      <c r="V395" s="29">
        <f>IF($A395="","",$I$1+SUM($N$4:$N395))</f>
        <v/>
      </c>
      <c r="W395" s="30">
        <f>IF($A395="",0,$V395-MAX($I$1,MAX($V$4:$V395)))</f>
        <v/>
      </c>
    </row>
    <row r="396" ht="15" customHeight="1">
      <c r="A396" s="20" t="n"/>
      <c r="B396" s="21">
        <f>IF($A396="","",$A396-WEEKDAY($A396,3))</f>
        <v/>
      </c>
      <c r="C396" s="22">
        <f>IF($A396="","",CHOOSE(WEEKDAY($A396),"Domingo","Segunda","Terça","Quarta","Quinta","Sexta","Sábado"))</f>
        <v/>
      </c>
      <c r="D396" s="23" t="n"/>
      <c r="E396" s="22">
        <f>IF($D396="","",IF($D396&lt;TIME(10,0,0),"Antes das 10h",IF($D396&lt;TIME(12,0,0),"10h às 12h",IF($D396&lt;TIME(15,0,0),"12h às 15h","Depois das 15h"))))</f>
        <v/>
      </c>
      <c r="F396" s="24" t="n"/>
      <c r="G396" s="24" t="n"/>
      <c r="H396" s="24" t="n"/>
      <c r="I396" s="25" t="n"/>
      <c r="J396" s="25" t="n"/>
      <c r="K396" s="25" t="n"/>
      <c r="L396" s="25" t="n"/>
      <c r="M396" s="26" t="n"/>
      <c r="N396" s="26" t="n"/>
      <c r="O396" s="27">
        <f>IF(OR($M396="",$N396=""),"",$N396/$M396)</f>
        <v/>
      </c>
      <c r="P396" s="28" t="n"/>
      <c r="Q396" s="24" t="n"/>
      <c r="R396" s="24" t="n"/>
      <c r="S396" s="24" t="n"/>
      <c r="T396" s="24" t="n"/>
      <c r="U396" s="24" t="n"/>
      <c r="V396" s="29">
        <f>IF($A396="","",$I$1+SUM($N$4:$N396))</f>
        <v/>
      </c>
      <c r="W396" s="30">
        <f>IF($A396="",0,$V396-MAX($I$1,MAX($V$4:$V396)))</f>
        <v/>
      </c>
    </row>
    <row r="397" ht="15" customHeight="1">
      <c r="A397" s="20" t="n"/>
      <c r="B397" s="21">
        <f>IF($A397="","",$A397-WEEKDAY($A397,3))</f>
        <v/>
      </c>
      <c r="C397" s="22">
        <f>IF($A397="","",CHOOSE(WEEKDAY($A397),"Domingo","Segunda","Terça","Quarta","Quinta","Sexta","Sábado"))</f>
        <v/>
      </c>
      <c r="D397" s="23" t="n"/>
      <c r="E397" s="22">
        <f>IF($D397="","",IF($D397&lt;TIME(10,0,0),"Antes das 10h",IF($D397&lt;TIME(12,0,0),"10h às 12h",IF($D397&lt;TIME(15,0,0),"12h às 15h","Depois das 15h"))))</f>
        <v/>
      </c>
      <c r="F397" s="24" t="n"/>
      <c r="G397" s="24" t="n"/>
      <c r="H397" s="24" t="n"/>
      <c r="I397" s="25" t="n"/>
      <c r="J397" s="25" t="n"/>
      <c r="K397" s="25" t="n"/>
      <c r="L397" s="25" t="n"/>
      <c r="M397" s="26" t="n"/>
      <c r="N397" s="26" t="n"/>
      <c r="O397" s="27">
        <f>IF(OR($M397="",$N397=""),"",$N397/$M397)</f>
        <v/>
      </c>
      <c r="P397" s="28" t="n"/>
      <c r="Q397" s="24" t="n"/>
      <c r="R397" s="24" t="n"/>
      <c r="S397" s="24" t="n"/>
      <c r="T397" s="24" t="n"/>
      <c r="U397" s="24" t="n"/>
      <c r="V397" s="29">
        <f>IF($A397="","",$I$1+SUM($N$4:$N397))</f>
        <v/>
      </c>
      <c r="W397" s="30">
        <f>IF($A397="",0,$V397-MAX($I$1,MAX($V$4:$V397)))</f>
        <v/>
      </c>
    </row>
    <row r="398" ht="15" customHeight="1">
      <c r="A398" s="20" t="n"/>
      <c r="B398" s="21">
        <f>IF($A398="","",$A398-WEEKDAY($A398,3))</f>
        <v/>
      </c>
      <c r="C398" s="22">
        <f>IF($A398="","",CHOOSE(WEEKDAY($A398),"Domingo","Segunda","Terça","Quarta","Quinta","Sexta","Sábado"))</f>
        <v/>
      </c>
      <c r="D398" s="23" t="n"/>
      <c r="E398" s="22">
        <f>IF($D398="","",IF($D398&lt;TIME(10,0,0),"Antes das 10h",IF($D398&lt;TIME(12,0,0),"10h às 12h",IF($D398&lt;TIME(15,0,0),"12h às 15h","Depois das 15h"))))</f>
        <v/>
      </c>
      <c r="F398" s="24" t="n"/>
      <c r="G398" s="24" t="n"/>
      <c r="H398" s="24" t="n"/>
      <c r="I398" s="25" t="n"/>
      <c r="J398" s="25" t="n"/>
      <c r="K398" s="25" t="n"/>
      <c r="L398" s="25" t="n"/>
      <c r="M398" s="26" t="n"/>
      <c r="N398" s="26" t="n"/>
      <c r="O398" s="27">
        <f>IF(OR($M398="",$N398=""),"",$N398/$M398)</f>
        <v/>
      </c>
      <c r="P398" s="28" t="n"/>
      <c r="Q398" s="24" t="n"/>
      <c r="R398" s="24" t="n"/>
      <c r="S398" s="24" t="n"/>
      <c r="T398" s="24" t="n"/>
      <c r="U398" s="24" t="n"/>
      <c r="V398" s="29">
        <f>IF($A398="","",$I$1+SUM($N$4:$N398))</f>
        <v/>
      </c>
      <c r="W398" s="30">
        <f>IF($A398="",0,$V398-MAX($I$1,MAX($V$4:$V398)))</f>
        <v/>
      </c>
    </row>
    <row r="399" ht="15" customHeight="1">
      <c r="A399" s="20" t="n"/>
      <c r="B399" s="21">
        <f>IF($A399="","",$A399-WEEKDAY($A399,3))</f>
        <v/>
      </c>
      <c r="C399" s="22">
        <f>IF($A399="","",CHOOSE(WEEKDAY($A399),"Domingo","Segunda","Terça","Quarta","Quinta","Sexta","Sábado"))</f>
        <v/>
      </c>
      <c r="D399" s="23" t="n"/>
      <c r="E399" s="22">
        <f>IF($D399="","",IF($D399&lt;TIME(10,0,0),"Antes das 10h",IF($D399&lt;TIME(12,0,0),"10h às 12h",IF($D399&lt;TIME(15,0,0),"12h às 15h","Depois das 15h"))))</f>
        <v/>
      </c>
      <c r="F399" s="24" t="n"/>
      <c r="G399" s="24" t="n"/>
      <c r="H399" s="24" t="n"/>
      <c r="I399" s="25" t="n"/>
      <c r="J399" s="25" t="n"/>
      <c r="K399" s="25" t="n"/>
      <c r="L399" s="25" t="n"/>
      <c r="M399" s="26" t="n"/>
      <c r="N399" s="26" t="n"/>
      <c r="O399" s="27">
        <f>IF(OR($M399="",$N399=""),"",$N399/$M399)</f>
        <v/>
      </c>
      <c r="P399" s="28" t="n"/>
      <c r="Q399" s="24" t="n"/>
      <c r="R399" s="24" t="n"/>
      <c r="S399" s="24" t="n"/>
      <c r="T399" s="24" t="n"/>
      <c r="U399" s="24" t="n"/>
      <c r="V399" s="29">
        <f>IF($A399="","",$I$1+SUM($N$4:$N399))</f>
        <v/>
      </c>
      <c r="W399" s="30">
        <f>IF($A399="",0,$V399-MAX($I$1,MAX($V$4:$V399)))</f>
        <v/>
      </c>
    </row>
    <row r="400" ht="15" customHeight="1">
      <c r="A400" s="20" t="n"/>
      <c r="B400" s="21">
        <f>IF($A400="","",$A400-WEEKDAY($A400,3))</f>
        <v/>
      </c>
      <c r="C400" s="22">
        <f>IF($A400="","",CHOOSE(WEEKDAY($A400),"Domingo","Segunda","Terça","Quarta","Quinta","Sexta","Sábado"))</f>
        <v/>
      </c>
      <c r="D400" s="23" t="n"/>
      <c r="E400" s="22">
        <f>IF($D400="","",IF($D400&lt;TIME(10,0,0),"Antes das 10h",IF($D400&lt;TIME(12,0,0),"10h às 12h",IF($D400&lt;TIME(15,0,0),"12h às 15h","Depois das 15h"))))</f>
        <v/>
      </c>
      <c r="F400" s="24" t="n"/>
      <c r="G400" s="24" t="n"/>
      <c r="H400" s="24" t="n"/>
      <c r="I400" s="25" t="n"/>
      <c r="J400" s="25" t="n"/>
      <c r="K400" s="25" t="n"/>
      <c r="L400" s="25" t="n"/>
      <c r="M400" s="26" t="n"/>
      <c r="N400" s="26" t="n"/>
      <c r="O400" s="27">
        <f>IF(OR($M400="",$N400=""),"",$N400/$M400)</f>
        <v/>
      </c>
      <c r="P400" s="28" t="n"/>
      <c r="Q400" s="24" t="n"/>
      <c r="R400" s="24" t="n"/>
      <c r="S400" s="24" t="n"/>
      <c r="T400" s="24" t="n"/>
      <c r="U400" s="24" t="n"/>
      <c r="V400" s="29">
        <f>IF($A400="","",$I$1+SUM($N$4:$N400))</f>
        <v/>
      </c>
      <c r="W400" s="30">
        <f>IF($A400="",0,$V400-MAX($I$1,MAX($V$4:$V400)))</f>
        <v/>
      </c>
    </row>
    <row r="401" ht="15" customHeight="1">
      <c r="A401" s="20" t="n"/>
      <c r="B401" s="21">
        <f>IF($A401="","",$A401-WEEKDAY($A401,3))</f>
        <v/>
      </c>
      <c r="C401" s="22">
        <f>IF($A401="","",CHOOSE(WEEKDAY($A401),"Domingo","Segunda","Terça","Quarta","Quinta","Sexta","Sábado"))</f>
        <v/>
      </c>
      <c r="D401" s="23" t="n"/>
      <c r="E401" s="22">
        <f>IF($D401="","",IF($D401&lt;TIME(10,0,0),"Antes das 10h",IF($D401&lt;TIME(12,0,0),"10h às 12h",IF($D401&lt;TIME(15,0,0),"12h às 15h","Depois das 15h"))))</f>
        <v/>
      </c>
      <c r="F401" s="24" t="n"/>
      <c r="G401" s="24" t="n"/>
      <c r="H401" s="24" t="n"/>
      <c r="I401" s="25" t="n"/>
      <c r="J401" s="25" t="n"/>
      <c r="K401" s="25" t="n"/>
      <c r="L401" s="25" t="n"/>
      <c r="M401" s="26" t="n"/>
      <c r="N401" s="26" t="n"/>
      <c r="O401" s="27">
        <f>IF(OR($M401="",$N401=""),"",$N401/$M401)</f>
        <v/>
      </c>
      <c r="P401" s="28" t="n"/>
      <c r="Q401" s="24" t="n"/>
      <c r="R401" s="24" t="n"/>
      <c r="S401" s="24" t="n"/>
      <c r="T401" s="24" t="n"/>
      <c r="U401" s="24" t="n"/>
      <c r="V401" s="29">
        <f>IF($A401="","",$I$1+SUM($N$4:$N401))</f>
        <v/>
      </c>
      <c r="W401" s="30">
        <f>IF($A401="",0,$V401-MAX($I$1,MAX($V$4:$V401)))</f>
        <v/>
      </c>
    </row>
    <row r="402" ht="15" customHeight="1">
      <c r="A402" s="20" t="n"/>
      <c r="B402" s="21">
        <f>IF($A402="","",$A402-WEEKDAY($A402,3))</f>
        <v/>
      </c>
      <c r="C402" s="22">
        <f>IF($A402="","",CHOOSE(WEEKDAY($A402),"Domingo","Segunda","Terça","Quarta","Quinta","Sexta","Sábado"))</f>
        <v/>
      </c>
      <c r="D402" s="23" t="n"/>
      <c r="E402" s="22">
        <f>IF($D402="","",IF($D402&lt;TIME(10,0,0),"Antes das 10h",IF($D402&lt;TIME(12,0,0),"10h às 12h",IF($D402&lt;TIME(15,0,0),"12h às 15h","Depois das 15h"))))</f>
        <v/>
      </c>
      <c r="F402" s="24" t="n"/>
      <c r="G402" s="24" t="n"/>
      <c r="H402" s="24" t="n"/>
      <c r="I402" s="25" t="n"/>
      <c r="J402" s="25" t="n"/>
      <c r="K402" s="25" t="n"/>
      <c r="L402" s="25" t="n"/>
      <c r="M402" s="26" t="n"/>
      <c r="N402" s="26" t="n"/>
      <c r="O402" s="27">
        <f>IF(OR($M402="",$N402=""),"",$N402/$M402)</f>
        <v/>
      </c>
      <c r="P402" s="28" t="n"/>
      <c r="Q402" s="24" t="n"/>
      <c r="R402" s="24" t="n"/>
      <c r="S402" s="24" t="n"/>
      <c r="T402" s="24" t="n"/>
      <c r="U402" s="24" t="n"/>
      <c r="V402" s="29">
        <f>IF($A402="","",$I$1+SUM($N$4:$N402))</f>
        <v/>
      </c>
      <c r="W402" s="30">
        <f>IF($A402="",0,$V402-MAX($I$1,MAX($V$4:$V402)))</f>
        <v/>
      </c>
    </row>
    <row r="403" ht="15" customHeight="1">
      <c r="A403" s="20" t="n"/>
      <c r="B403" s="21">
        <f>IF($A403="","",$A403-WEEKDAY($A403,3))</f>
        <v/>
      </c>
      <c r="C403" s="22">
        <f>IF($A403="","",CHOOSE(WEEKDAY($A403),"Domingo","Segunda","Terça","Quarta","Quinta","Sexta","Sábado"))</f>
        <v/>
      </c>
      <c r="D403" s="23" t="n"/>
      <c r="E403" s="22">
        <f>IF($D403="","",IF($D403&lt;TIME(10,0,0),"Antes das 10h",IF($D403&lt;TIME(12,0,0),"10h às 12h",IF($D403&lt;TIME(15,0,0),"12h às 15h","Depois das 15h"))))</f>
        <v/>
      </c>
      <c r="F403" s="24" t="n"/>
      <c r="G403" s="24" t="n"/>
      <c r="H403" s="24" t="n"/>
      <c r="I403" s="25" t="n"/>
      <c r="J403" s="25" t="n"/>
      <c r="K403" s="25" t="n"/>
      <c r="L403" s="25" t="n"/>
      <c r="M403" s="26" t="n"/>
      <c r="N403" s="26" t="n"/>
      <c r="O403" s="27">
        <f>IF(OR($M403="",$N403=""),"",$N403/$M403)</f>
        <v/>
      </c>
      <c r="P403" s="28" t="n"/>
      <c r="Q403" s="24" t="n"/>
      <c r="R403" s="24" t="n"/>
      <c r="S403" s="24" t="n"/>
      <c r="T403" s="24" t="n"/>
      <c r="U403" s="24" t="n"/>
      <c r="V403" s="29">
        <f>IF($A403="","",$I$1+SUM($N$4:$N403))</f>
        <v/>
      </c>
      <c r="W403" s="30">
        <f>IF($A403="",0,$V403-MAX($I$1,MAX($V$4:$V403)))</f>
        <v/>
      </c>
    </row>
    <row r="404" ht="15" customHeight="1">
      <c r="A404" s="20" t="n"/>
      <c r="B404" s="21">
        <f>IF($A404="","",$A404-WEEKDAY($A404,3))</f>
        <v/>
      </c>
      <c r="C404" s="22">
        <f>IF($A404="","",CHOOSE(WEEKDAY($A404),"Domingo","Segunda","Terça","Quarta","Quinta","Sexta","Sábado"))</f>
        <v/>
      </c>
      <c r="D404" s="23" t="n"/>
      <c r="E404" s="22">
        <f>IF($D404="","",IF($D404&lt;TIME(10,0,0),"Antes das 10h",IF($D404&lt;TIME(12,0,0),"10h às 12h",IF($D404&lt;TIME(15,0,0),"12h às 15h","Depois das 15h"))))</f>
        <v/>
      </c>
      <c r="F404" s="24" t="n"/>
      <c r="G404" s="24" t="n"/>
      <c r="H404" s="24" t="n"/>
      <c r="I404" s="25" t="n"/>
      <c r="J404" s="25" t="n"/>
      <c r="K404" s="25" t="n"/>
      <c r="L404" s="25" t="n"/>
      <c r="M404" s="26" t="n"/>
      <c r="N404" s="26" t="n"/>
      <c r="O404" s="27">
        <f>IF(OR($M404="",$N404=""),"",$N404/$M404)</f>
        <v/>
      </c>
      <c r="P404" s="28" t="n"/>
      <c r="Q404" s="24" t="n"/>
      <c r="R404" s="24" t="n"/>
      <c r="S404" s="24" t="n"/>
      <c r="T404" s="24" t="n"/>
      <c r="U404" s="24" t="n"/>
      <c r="V404" s="29">
        <f>IF($A404="","",$I$1+SUM($N$4:$N404))</f>
        <v/>
      </c>
      <c r="W404" s="30">
        <f>IF($A404="",0,$V404-MAX($I$1,MAX($V$4:$V404)))</f>
        <v/>
      </c>
    </row>
    <row r="405" ht="15" customHeight="1">
      <c r="A405" s="20" t="n"/>
      <c r="B405" s="21">
        <f>IF($A405="","",$A405-WEEKDAY($A405,3))</f>
        <v/>
      </c>
      <c r="C405" s="22">
        <f>IF($A405="","",CHOOSE(WEEKDAY($A405),"Domingo","Segunda","Terça","Quarta","Quinta","Sexta","Sábado"))</f>
        <v/>
      </c>
      <c r="D405" s="23" t="n"/>
      <c r="E405" s="22">
        <f>IF($D405="","",IF($D405&lt;TIME(10,0,0),"Antes das 10h",IF($D405&lt;TIME(12,0,0),"10h às 12h",IF($D405&lt;TIME(15,0,0),"12h às 15h","Depois das 15h"))))</f>
        <v/>
      </c>
      <c r="F405" s="24" t="n"/>
      <c r="G405" s="24" t="n"/>
      <c r="H405" s="24" t="n"/>
      <c r="I405" s="25" t="n"/>
      <c r="J405" s="25" t="n"/>
      <c r="K405" s="25" t="n"/>
      <c r="L405" s="25" t="n"/>
      <c r="M405" s="26" t="n"/>
      <c r="N405" s="26" t="n"/>
      <c r="O405" s="27">
        <f>IF(OR($M405="",$N405=""),"",$N405/$M405)</f>
        <v/>
      </c>
      <c r="P405" s="28" t="n"/>
      <c r="Q405" s="24" t="n"/>
      <c r="R405" s="24" t="n"/>
      <c r="S405" s="24" t="n"/>
      <c r="T405" s="24" t="n"/>
      <c r="U405" s="24" t="n"/>
      <c r="V405" s="29">
        <f>IF($A405="","",$I$1+SUM($N$4:$N405))</f>
        <v/>
      </c>
      <c r="W405" s="30">
        <f>IF($A405="",0,$V405-MAX($I$1,MAX($V$4:$V405)))</f>
        <v/>
      </c>
    </row>
    <row r="406" ht="15" customHeight="1">
      <c r="A406" s="20" t="n"/>
      <c r="B406" s="21">
        <f>IF($A406="","",$A406-WEEKDAY($A406,3))</f>
        <v/>
      </c>
      <c r="C406" s="22">
        <f>IF($A406="","",CHOOSE(WEEKDAY($A406),"Domingo","Segunda","Terça","Quarta","Quinta","Sexta","Sábado"))</f>
        <v/>
      </c>
      <c r="D406" s="23" t="n"/>
      <c r="E406" s="22">
        <f>IF($D406="","",IF($D406&lt;TIME(10,0,0),"Antes das 10h",IF($D406&lt;TIME(12,0,0),"10h às 12h",IF($D406&lt;TIME(15,0,0),"12h às 15h","Depois das 15h"))))</f>
        <v/>
      </c>
      <c r="F406" s="24" t="n"/>
      <c r="G406" s="24" t="n"/>
      <c r="H406" s="24" t="n"/>
      <c r="I406" s="25" t="n"/>
      <c r="J406" s="25" t="n"/>
      <c r="K406" s="25" t="n"/>
      <c r="L406" s="25" t="n"/>
      <c r="M406" s="26" t="n"/>
      <c r="N406" s="26" t="n"/>
      <c r="O406" s="27">
        <f>IF(OR($M406="",$N406=""),"",$N406/$M406)</f>
        <v/>
      </c>
      <c r="P406" s="28" t="n"/>
      <c r="Q406" s="24" t="n"/>
      <c r="R406" s="24" t="n"/>
      <c r="S406" s="24" t="n"/>
      <c r="T406" s="24" t="n"/>
      <c r="U406" s="24" t="n"/>
      <c r="V406" s="29">
        <f>IF($A406="","",$I$1+SUM($N$4:$N406))</f>
        <v/>
      </c>
      <c r="W406" s="30">
        <f>IF($A406="",0,$V406-MAX($I$1,MAX($V$4:$V406)))</f>
        <v/>
      </c>
    </row>
    <row r="407" ht="15" customHeight="1">
      <c r="A407" s="20" t="n"/>
      <c r="B407" s="21">
        <f>IF($A407="","",$A407-WEEKDAY($A407,3))</f>
        <v/>
      </c>
      <c r="C407" s="22">
        <f>IF($A407="","",CHOOSE(WEEKDAY($A407),"Domingo","Segunda","Terça","Quarta","Quinta","Sexta","Sábado"))</f>
        <v/>
      </c>
      <c r="D407" s="23" t="n"/>
      <c r="E407" s="22">
        <f>IF($D407="","",IF($D407&lt;TIME(10,0,0),"Antes das 10h",IF($D407&lt;TIME(12,0,0),"10h às 12h",IF($D407&lt;TIME(15,0,0),"12h às 15h","Depois das 15h"))))</f>
        <v/>
      </c>
      <c r="F407" s="24" t="n"/>
      <c r="G407" s="24" t="n"/>
      <c r="H407" s="24" t="n"/>
      <c r="I407" s="25" t="n"/>
      <c r="J407" s="25" t="n"/>
      <c r="K407" s="25" t="n"/>
      <c r="L407" s="25" t="n"/>
      <c r="M407" s="26" t="n"/>
      <c r="N407" s="26" t="n"/>
      <c r="O407" s="27">
        <f>IF(OR($M407="",$N407=""),"",$N407/$M407)</f>
        <v/>
      </c>
      <c r="P407" s="28" t="n"/>
      <c r="Q407" s="24" t="n"/>
      <c r="R407" s="24" t="n"/>
      <c r="S407" s="24" t="n"/>
      <c r="T407" s="24" t="n"/>
      <c r="U407" s="24" t="n"/>
      <c r="V407" s="29">
        <f>IF($A407="","",$I$1+SUM($N$4:$N407))</f>
        <v/>
      </c>
      <c r="W407" s="30">
        <f>IF($A407="",0,$V407-MAX($I$1,MAX($V$4:$V407)))</f>
        <v/>
      </c>
    </row>
    <row r="408" ht="15" customHeight="1">
      <c r="A408" s="20" t="n"/>
      <c r="B408" s="21">
        <f>IF($A408="","",$A408-WEEKDAY($A408,3))</f>
        <v/>
      </c>
      <c r="C408" s="22">
        <f>IF($A408="","",CHOOSE(WEEKDAY($A408),"Domingo","Segunda","Terça","Quarta","Quinta","Sexta","Sábado"))</f>
        <v/>
      </c>
      <c r="D408" s="23" t="n"/>
      <c r="E408" s="22">
        <f>IF($D408="","",IF($D408&lt;TIME(10,0,0),"Antes das 10h",IF($D408&lt;TIME(12,0,0),"10h às 12h",IF($D408&lt;TIME(15,0,0),"12h às 15h","Depois das 15h"))))</f>
        <v/>
      </c>
      <c r="F408" s="24" t="n"/>
      <c r="G408" s="24" t="n"/>
      <c r="H408" s="24" t="n"/>
      <c r="I408" s="25" t="n"/>
      <c r="J408" s="25" t="n"/>
      <c r="K408" s="25" t="n"/>
      <c r="L408" s="25" t="n"/>
      <c r="M408" s="26" t="n"/>
      <c r="N408" s="26" t="n"/>
      <c r="O408" s="27">
        <f>IF(OR($M408="",$N408=""),"",$N408/$M408)</f>
        <v/>
      </c>
      <c r="P408" s="28" t="n"/>
      <c r="Q408" s="24" t="n"/>
      <c r="R408" s="24" t="n"/>
      <c r="S408" s="24" t="n"/>
      <c r="T408" s="24" t="n"/>
      <c r="U408" s="24" t="n"/>
      <c r="V408" s="29">
        <f>IF($A408="","",$I$1+SUM($N$4:$N408))</f>
        <v/>
      </c>
      <c r="W408" s="30">
        <f>IF($A408="",0,$V408-MAX($I$1,MAX($V$4:$V408)))</f>
        <v/>
      </c>
    </row>
    <row r="409" ht="15" customHeight="1">
      <c r="A409" s="20" t="n"/>
      <c r="B409" s="21">
        <f>IF($A409="","",$A409-WEEKDAY($A409,3))</f>
        <v/>
      </c>
      <c r="C409" s="22">
        <f>IF($A409="","",CHOOSE(WEEKDAY($A409),"Domingo","Segunda","Terça","Quarta","Quinta","Sexta","Sábado"))</f>
        <v/>
      </c>
      <c r="D409" s="23" t="n"/>
      <c r="E409" s="22">
        <f>IF($D409="","",IF($D409&lt;TIME(10,0,0),"Antes das 10h",IF($D409&lt;TIME(12,0,0),"10h às 12h",IF($D409&lt;TIME(15,0,0),"12h às 15h","Depois das 15h"))))</f>
        <v/>
      </c>
      <c r="F409" s="24" t="n"/>
      <c r="G409" s="24" t="n"/>
      <c r="H409" s="24" t="n"/>
      <c r="I409" s="25" t="n"/>
      <c r="J409" s="25" t="n"/>
      <c r="K409" s="25" t="n"/>
      <c r="L409" s="25" t="n"/>
      <c r="M409" s="26" t="n"/>
      <c r="N409" s="26" t="n"/>
      <c r="O409" s="27">
        <f>IF(OR($M409="",$N409=""),"",$N409/$M409)</f>
        <v/>
      </c>
      <c r="P409" s="28" t="n"/>
      <c r="Q409" s="24" t="n"/>
      <c r="R409" s="24" t="n"/>
      <c r="S409" s="24" t="n"/>
      <c r="T409" s="24" t="n"/>
      <c r="U409" s="24" t="n"/>
      <c r="V409" s="29">
        <f>IF($A409="","",$I$1+SUM($N$4:$N409))</f>
        <v/>
      </c>
      <c r="W409" s="30">
        <f>IF($A409="",0,$V409-MAX($I$1,MAX($V$4:$V409)))</f>
        <v/>
      </c>
    </row>
    <row r="410" ht="15" customHeight="1">
      <c r="A410" s="20" t="n"/>
      <c r="B410" s="21">
        <f>IF($A410="","",$A410-WEEKDAY($A410,3))</f>
        <v/>
      </c>
      <c r="C410" s="22">
        <f>IF($A410="","",CHOOSE(WEEKDAY($A410),"Domingo","Segunda","Terça","Quarta","Quinta","Sexta","Sábado"))</f>
        <v/>
      </c>
      <c r="D410" s="23" t="n"/>
      <c r="E410" s="22">
        <f>IF($D410="","",IF($D410&lt;TIME(10,0,0),"Antes das 10h",IF($D410&lt;TIME(12,0,0),"10h às 12h",IF($D410&lt;TIME(15,0,0),"12h às 15h","Depois das 15h"))))</f>
        <v/>
      </c>
      <c r="F410" s="24" t="n"/>
      <c r="G410" s="24" t="n"/>
      <c r="H410" s="24" t="n"/>
      <c r="I410" s="25" t="n"/>
      <c r="J410" s="25" t="n"/>
      <c r="K410" s="25" t="n"/>
      <c r="L410" s="25" t="n"/>
      <c r="M410" s="26" t="n"/>
      <c r="N410" s="26" t="n"/>
      <c r="O410" s="27">
        <f>IF(OR($M410="",$N410=""),"",$N410/$M410)</f>
        <v/>
      </c>
      <c r="P410" s="28" t="n"/>
      <c r="Q410" s="24" t="n"/>
      <c r="R410" s="24" t="n"/>
      <c r="S410" s="24" t="n"/>
      <c r="T410" s="24" t="n"/>
      <c r="U410" s="24" t="n"/>
      <c r="V410" s="29">
        <f>IF($A410="","",$I$1+SUM($N$4:$N410))</f>
        <v/>
      </c>
      <c r="W410" s="30">
        <f>IF($A410="",0,$V410-MAX($I$1,MAX($V$4:$V410)))</f>
        <v/>
      </c>
    </row>
    <row r="411" ht="15" customHeight="1">
      <c r="A411" s="20" t="n"/>
      <c r="B411" s="21">
        <f>IF($A411="","",$A411-WEEKDAY($A411,3))</f>
        <v/>
      </c>
      <c r="C411" s="22">
        <f>IF($A411="","",CHOOSE(WEEKDAY($A411),"Domingo","Segunda","Terça","Quarta","Quinta","Sexta","Sábado"))</f>
        <v/>
      </c>
      <c r="D411" s="23" t="n"/>
      <c r="E411" s="22">
        <f>IF($D411="","",IF($D411&lt;TIME(10,0,0),"Antes das 10h",IF($D411&lt;TIME(12,0,0),"10h às 12h",IF($D411&lt;TIME(15,0,0),"12h às 15h","Depois das 15h"))))</f>
        <v/>
      </c>
      <c r="F411" s="24" t="n"/>
      <c r="G411" s="24" t="n"/>
      <c r="H411" s="24" t="n"/>
      <c r="I411" s="25" t="n"/>
      <c r="J411" s="25" t="n"/>
      <c r="K411" s="25" t="n"/>
      <c r="L411" s="25" t="n"/>
      <c r="M411" s="26" t="n"/>
      <c r="N411" s="26" t="n"/>
      <c r="O411" s="27">
        <f>IF(OR($M411="",$N411=""),"",$N411/$M411)</f>
        <v/>
      </c>
      <c r="P411" s="28" t="n"/>
      <c r="Q411" s="24" t="n"/>
      <c r="R411" s="24" t="n"/>
      <c r="S411" s="24" t="n"/>
      <c r="T411" s="24" t="n"/>
      <c r="U411" s="24" t="n"/>
      <c r="V411" s="29">
        <f>IF($A411="","",$I$1+SUM($N$4:$N411))</f>
        <v/>
      </c>
      <c r="W411" s="30">
        <f>IF($A411="",0,$V411-MAX($I$1,MAX($V$4:$V411)))</f>
        <v/>
      </c>
    </row>
    <row r="412" ht="15" customHeight="1">
      <c r="A412" s="20" t="n"/>
      <c r="B412" s="21">
        <f>IF($A412="","",$A412-WEEKDAY($A412,3))</f>
        <v/>
      </c>
      <c r="C412" s="22">
        <f>IF($A412="","",CHOOSE(WEEKDAY($A412),"Domingo","Segunda","Terça","Quarta","Quinta","Sexta","Sábado"))</f>
        <v/>
      </c>
      <c r="D412" s="23" t="n"/>
      <c r="E412" s="22">
        <f>IF($D412="","",IF($D412&lt;TIME(10,0,0),"Antes das 10h",IF($D412&lt;TIME(12,0,0),"10h às 12h",IF($D412&lt;TIME(15,0,0),"12h às 15h","Depois das 15h"))))</f>
        <v/>
      </c>
      <c r="F412" s="24" t="n"/>
      <c r="G412" s="24" t="n"/>
      <c r="H412" s="24" t="n"/>
      <c r="I412" s="25" t="n"/>
      <c r="J412" s="25" t="n"/>
      <c r="K412" s="25" t="n"/>
      <c r="L412" s="25" t="n"/>
      <c r="M412" s="26" t="n"/>
      <c r="N412" s="26" t="n"/>
      <c r="O412" s="27">
        <f>IF(OR($M412="",$N412=""),"",$N412/$M412)</f>
        <v/>
      </c>
      <c r="P412" s="28" t="n"/>
      <c r="Q412" s="24" t="n"/>
      <c r="R412" s="24" t="n"/>
      <c r="S412" s="24" t="n"/>
      <c r="T412" s="24" t="n"/>
      <c r="U412" s="24" t="n"/>
      <c r="V412" s="29">
        <f>IF($A412="","",$I$1+SUM($N$4:$N412))</f>
        <v/>
      </c>
      <c r="W412" s="30">
        <f>IF($A412="",0,$V412-MAX($I$1,MAX($V$4:$V412)))</f>
        <v/>
      </c>
    </row>
    <row r="413" ht="15" customHeight="1">
      <c r="A413" s="20" t="n"/>
      <c r="B413" s="21">
        <f>IF($A413="","",$A413-WEEKDAY($A413,3))</f>
        <v/>
      </c>
      <c r="C413" s="22">
        <f>IF($A413="","",CHOOSE(WEEKDAY($A413),"Domingo","Segunda","Terça","Quarta","Quinta","Sexta","Sábado"))</f>
        <v/>
      </c>
      <c r="D413" s="23" t="n"/>
      <c r="E413" s="22">
        <f>IF($D413="","",IF($D413&lt;TIME(10,0,0),"Antes das 10h",IF($D413&lt;TIME(12,0,0),"10h às 12h",IF($D413&lt;TIME(15,0,0),"12h às 15h","Depois das 15h"))))</f>
        <v/>
      </c>
      <c r="F413" s="24" t="n"/>
      <c r="G413" s="24" t="n"/>
      <c r="H413" s="24" t="n"/>
      <c r="I413" s="25" t="n"/>
      <c r="J413" s="25" t="n"/>
      <c r="K413" s="25" t="n"/>
      <c r="L413" s="25" t="n"/>
      <c r="M413" s="26" t="n"/>
      <c r="N413" s="26" t="n"/>
      <c r="O413" s="27">
        <f>IF(OR($M413="",$N413=""),"",$N413/$M413)</f>
        <v/>
      </c>
      <c r="P413" s="28" t="n"/>
      <c r="Q413" s="24" t="n"/>
      <c r="R413" s="24" t="n"/>
      <c r="S413" s="24" t="n"/>
      <c r="T413" s="24" t="n"/>
      <c r="U413" s="24" t="n"/>
      <c r="V413" s="29">
        <f>IF($A413="","",$I$1+SUM($N$4:$N413))</f>
        <v/>
      </c>
      <c r="W413" s="30">
        <f>IF($A413="",0,$V413-MAX($I$1,MAX($V$4:$V413)))</f>
        <v/>
      </c>
    </row>
    <row r="414" ht="15" customHeight="1">
      <c r="A414" s="20" t="n"/>
      <c r="B414" s="21">
        <f>IF($A414="","",$A414-WEEKDAY($A414,3))</f>
        <v/>
      </c>
      <c r="C414" s="22">
        <f>IF($A414="","",CHOOSE(WEEKDAY($A414),"Domingo","Segunda","Terça","Quarta","Quinta","Sexta","Sábado"))</f>
        <v/>
      </c>
      <c r="D414" s="23" t="n"/>
      <c r="E414" s="22">
        <f>IF($D414="","",IF($D414&lt;TIME(10,0,0),"Antes das 10h",IF($D414&lt;TIME(12,0,0),"10h às 12h",IF($D414&lt;TIME(15,0,0),"12h às 15h","Depois das 15h"))))</f>
        <v/>
      </c>
      <c r="F414" s="24" t="n"/>
      <c r="G414" s="24" t="n"/>
      <c r="H414" s="24" t="n"/>
      <c r="I414" s="25" t="n"/>
      <c r="J414" s="25" t="n"/>
      <c r="K414" s="25" t="n"/>
      <c r="L414" s="25" t="n"/>
      <c r="M414" s="26" t="n"/>
      <c r="N414" s="26" t="n"/>
      <c r="O414" s="27">
        <f>IF(OR($M414="",$N414=""),"",$N414/$M414)</f>
        <v/>
      </c>
      <c r="P414" s="28" t="n"/>
      <c r="Q414" s="24" t="n"/>
      <c r="R414" s="24" t="n"/>
      <c r="S414" s="24" t="n"/>
      <c r="T414" s="24" t="n"/>
      <c r="U414" s="24" t="n"/>
      <c r="V414" s="29">
        <f>IF($A414="","",$I$1+SUM($N$4:$N414))</f>
        <v/>
      </c>
      <c r="W414" s="30">
        <f>IF($A414="",0,$V414-MAX($I$1,MAX($V$4:$V414)))</f>
        <v/>
      </c>
    </row>
    <row r="415" ht="15" customHeight="1">
      <c r="A415" s="20" t="n"/>
      <c r="B415" s="21">
        <f>IF($A415="","",$A415-WEEKDAY($A415,3))</f>
        <v/>
      </c>
      <c r="C415" s="22">
        <f>IF($A415="","",CHOOSE(WEEKDAY($A415),"Domingo","Segunda","Terça","Quarta","Quinta","Sexta","Sábado"))</f>
        <v/>
      </c>
      <c r="D415" s="23" t="n"/>
      <c r="E415" s="22">
        <f>IF($D415="","",IF($D415&lt;TIME(10,0,0),"Antes das 10h",IF($D415&lt;TIME(12,0,0),"10h às 12h",IF($D415&lt;TIME(15,0,0),"12h às 15h","Depois das 15h"))))</f>
        <v/>
      </c>
      <c r="F415" s="24" t="n"/>
      <c r="G415" s="24" t="n"/>
      <c r="H415" s="24" t="n"/>
      <c r="I415" s="25" t="n"/>
      <c r="J415" s="25" t="n"/>
      <c r="K415" s="25" t="n"/>
      <c r="L415" s="25" t="n"/>
      <c r="M415" s="26" t="n"/>
      <c r="N415" s="26" t="n"/>
      <c r="O415" s="27">
        <f>IF(OR($M415="",$N415=""),"",$N415/$M415)</f>
        <v/>
      </c>
      <c r="P415" s="28" t="n"/>
      <c r="Q415" s="24" t="n"/>
      <c r="R415" s="24" t="n"/>
      <c r="S415" s="24" t="n"/>
      <c r="T415" s="24" t="n"/>
      <c r="U415" s="24" t="n"/>
      <c r="V415" s="29">
        <f>IF($A415="","",$I$1+SUM($N$4:$N415))</f>
        <v/>
      </c>
      <c r="W415" s="30">
        <f>IF($A415="",0,$V415-MAX($I$1,MAX($V$4:$V415)))</f>
        <v/>
      </c>
    </row>
    <row r="416" ht="15" customHeight="1">
      <c r="A416" s="20" t="n"/>
      <c r="B416" s="21">
        <f>IF($A416="","",$A416-WEEKDAY($A416,3))</f>
        <v/>
      </c>
      <c r="C416" s="22">
        <f>IF($A416="","",CHOOSE(WEEKDAY($A416),"Domingo","Segunda","Terça","Quarta","Quinta","Sexta","Sábado"))</f>
        <v/>
      </c>
      <c r="D416" s="23" t="n"/>
      <c r="E416" s="22">
        <f>IF($D416="","",IF($D416&lt;TIME(10,0,0),"Antes das 10h",IF($D416&lt;TIME(12,0,0),"10h às 12h",IF($D416&lt;TIME(15,0,0),"12h às 15h","Depois das 15h"))))</f>
        <v/>
      </c>
      <c r="F416" s="24" t="n"/>
      <c r="G416" s="24" t="n"/>
      <c r="H416" s="24" t="n"/>
      <c r="I416" s="25" t="n"/>
      <c r="J416" s="25" t="n"/>
      <c r="K416" s="25" t="n"/>
      <c r="L416" s="25" t="n"/>
      <c r="M416" s="26" t="n"/>
      <c r="N416" s="26" t="n"/>
      <c r="O416" s="27">
        <f>IF(OR($M416="",$N416=""),"",$N416/$M416)</f>
        <v/>
      </c>
      <c r="P416" s="28" t="n"/>
      <c r="Q416" s="24" t="n"/>
      <c r="R416" s="24" t="n"/>
      <c r="S416" s="24" t="n"/>
      <c r="T416" s="24" t="n"/>
      <c r="U416" s="24" t="n"/>
      <c r="V416" s="29">
        <f>IF($A416="","",$I$1+SUM($N$4:$N416))</f>
        <v/>
      </c>
      <c r="W416" s="30">
        <f>IF($A416="",0,$V416-MAX($I$1,MAX($V$4:$V416)))</f>
        <v/>
      </c>
    </row>
    <row r="417" ht="15" customHeight="1">
      <c r="A417" s="20" t="n"/>
      <c r="B417" s="21">
        <f>IF($A417="","",$A417-WEEKDAY($A417,3))</f>
        <v/>
      </c>
      <c r="C417" s="22">
        <f>IF($A417="","",CHOOSE(WEEKDAY($A417),"Domingo","Segunda","Terça","Quarta","Quinta","Sexta","Sábado"))</f>
        <v/>
      </c>
      <c r="D417" s="23" t="n"/>
      <c r="E417" s="22">
        <f>IF($D417="","",IF($D417&lt;TIME(10,0,0),"Antes das 10h",IF($D417&lt;TIME(12,0,0),"10h às 12h",IF($D417&lt;TIME(15,0,0),"12h às 15h","Depois das 15h"))))</f>
        <v/>
      </c>
      <c r="F417" s="24" t="n"/>
      <c r="G417" s="24" t="n"/>
      <c r="H417" s="24" t="n"/>
      <c r="I417" s="25" t="n"/>
      <c r="J417" s="25" t="n"/>
      <c r="K417" s="25" t="n"/>
      <c r="L417" s="25" t="n"/>
      <c r="M417" s="26" t="n"/>
      <c r="N417" s="26" t="n"/>
      <c r="O417" s="27">
        <f>IF(OR($M417="",$N417=""),"",$N417/$M417)</f>
        <v/>
      </c>
      <c r="P417" s="28" t="n"/>
      <c r="Q417" s="24" t="n"/>
      <c r="R417" s="24" t="n"/>
      <c r="S417" s="24" t="n"/>
      <c r="T417" s="24" t="n"/>
      <c r="U417" s="24" t="n"/>
      <c r="V417" s="29">
        <f>IF($A417="","",$I$1+SUM($N$4:$N417))</f>
        <v/>
      </c>
      <c r="W417" s="30">
        <f>IF($A417="",0,$V417-MAX($I$1,MAX($V$4:$V417)))</f>
        <v/>
      </c>
    </row>
    <row r="418" ht="15" customHeight="1">
      <c r="A418" s="20" t="n"/>
      <c r="B418" s="21">
        <f>IF($A418="","",$A418-WEEKDAY($A418,3))</f>
        <v/>
      </c>
      <c r="C418" s="22">
        <f>IF($A418="","",CHOOSE(WEEKDAY($A418),"Domingo","Segunda","Terça","Quarta","Quinta","Sexta","Sábado"))</f>
        <v/>
      </c>
      <c r="D418" s="23" t="n"/>
      <c r="E418" s="22">
        <f>IF($D418="","",IF($D418&lt;TIME(10,0,0),"Antes das 10h",IF($D418&lt;TIME(12,0,0),"10h às 12h",IF($D418&lt;TIME(15,0,0),"12h às 15h","Depois das 15h"))))</f>
        <v/>
      </c>
      <c r="F418" s="24" t="n"/>
      <c r="G418" s="24" t="n"/>
      <c r="H418" s="24" t="n"/>
      <c r="I418" s="25" t="n"/>
      <c r="J418" s="25" t="n"/>
      <c r="K418" s="25" t="n"/>
      <c r="L418" s="25" t="n"/>
      <c r="M418" s="26" t="n"/>
      <c r="N418" s="26" t="n"/>
      <c r="O418" s="27">
        <f>IF(OR($M418="",$N418=""),"",$N418/$M418)</f>
        <v/>
      </c>
      <c r="P418" s="28" t="n"/>
      <c r="Q418" s="24" t="n"/>
      <c r="R418" s="24" t="n"/>
      <c r="S418" s="24" t="n"/>
      <c r="T418" s="24" t="n"/>
      <c r="U418" s="24" t="n"/>
      <c r="V418" s="29">
        <f>IF($A418="","",$I$1+SUM($N$4:$N418))</f>
        <v/>
      </c>
      <c r="W418" s="30">
        <f>IF($A418="",0,$V418-MAX($I$1,MAX($V$4:$V418)))</f>
        <v/>
      </c>
    </row>
    <row r="419" ht="15" customHeight="1">
      <c r="A419" s="20" t="n"/>
      <c r="B419" s="21">
        <f>IF($A419="","",$A419-WEEKDAY($A419,3))</f>
        <v/>
      </c>
      <c r="C419" s="22">
        <f>IF($A419="","",CHOOSE(WEEKDAY($A419),"Domingo","Segunda","Terça","Quarta","Quinta","Sexta","Sábado"))</f>
        <v/>
      </c>
      <c r="D419" s="23" t="n"/>
      <c r="E419" s="22">
        <f>IF($D419="","",IF($D419&lt;TIME(10,0,0),"Antes das 10h",IF($D419&lt;TIME(12,0,0),"10h às 12h",IF($D419&lt;TIME(15,0,0),"12h às 15h","Depois das 15h"))))</f>
        <v/>
      </c>
      <c r="F419" s="24" t="n"/>
      <c r="G419" s="24" t="n"/>
      <c r="H419" s="24" t="n"/>
      <c r="I419" s="25" t="n"/>
      <c r="J419" s="25" t="n"/>
      <c r="K419" s="25" t="n"/>
      <c r="L419" s="25" t="n"/>
      <c r="M419" s="26" t="n"/>
      <c r="N419" s="26" t="n"/>
      <c r="O419" s="27">
        <f>IF(OR($M419="",$N419=""),"",$N419/$M419)</f>
        <v/>
      </c>
      <c r="P419" s="28" t="n"/>
      <c r="Q419" s="24" t="n"/>
      <c r="R419" s="24" t="n"/>
      <c r="S419" s="24" t="n"/>
      <c r="T419" s="24" t="n"/>
      <c r="U419" s="24" t="n"/>
      <c r="V419" s="29">
        <f>IF($A419="","",$I$1+SUM($N$4:$N419))</f>
        <v/>
      </c>
      <c r="W419" s="30">
        <f>IF($A419="",0,$V419-MAX($I$1,MAX($V$4:$V419)))</f>
        <v/>
      </c>
    </row>
    <row r="420" ht="15" customHeight="1">
      <c r="A420" s="20" t="n"/>
      <c r="B420" s="21">
        <f>IF($A420="","",$A420-WEEKDAY($A420,3))</f>
        <v/>
      </c>
      <c r="C420" s="22">
        <f>IF($A420="","",CHOOSE(WEEKDAY($A420),"Domingo","Segunda","Terça","Quarta","Quinta","Sexta","Sábado"))</f>
        <v/>
      </c>
      <c r="D420" s="23" t="n"/>
      <c r="E420" s="22">
        <f>IF($D420="","",IF($D420&lt;TIME(10,0,0),"Antes das 10h",IF($D420&lt;TIME(12,0,0),"10h às 12h",IF($D420&lt;TIME(15,0,0),"12h às 15h","Depois das 15h"))))</f>
        <v/>
      </c>
      <c r="F420" s="24" t="n"/>
      <c r="G420" s="24" t="n"/>
      <c r="H420" s="24" t="n"/>
      <c r="I420" s="25" t="n"/>
      <c r="J420" s="25" t="n"/>
      <c r="K420" s="25" t="n"/>
      <c r="L420" s="25" t="n"/>
      <c r="M420" s="26" t="n"/>
      <c r="N420" s="26" t="n"/>
      <c r="O420" s="27">
        <f>IF(OR($M420="",$N420=""),"",$N420/$M420)</f>
        <v/>
      </c>
      <c r="P420" s="28" t="n"/>
      <c r="Q420" s="24" t="n"/>
      <c r="R420" s="24" t="n"/>
      <c r="S420" s="24" t="n"/>
      <c r="T420" s="24" t="n"/>
      <c r="U420" s="24" t="n"/>
      <c r="V420" s="29">
        <f>IF($A420="","",$I$1+SUM($N$4:$N420))</f>
        <v/>
      </c>
      <c r="W420" s="30">
        <f>IF($A420="",0,$V420-MAX($I$1,MAX($V$4:$V420)))</f>
        <v/>
      </c>
    </row>
    <row r="421" ht="15" customHeight="1">
      <c r="A421" s="20" t="n"/>
      <c r="B421" s="21">
        <f>IF($A421="","",$A421-WEEKDAY($A421,3))</f>
        <v/>
      </c>
      <c r="C421" s="22">
        <f>IF($A421="","",CHOOSE(WEEKDAY($A421),"Domingo","Segunda","Terça","Quarta","Quinta","Sexta","Sábado"))</f>
        <v/>
      </c>
      <c r="D421" s="23" t="n"/>
      <c r="E421" s="22">
        <f>IF($D421="","",IF($D421&lt;TIME(10,0,0),"Antes das 10h",IF($D421&lt;TIME(12,0,0),"10h às 12h",IF($D421&lt;TIME(15,0,0),"12h às 15h","Depois das 15h"))))</f>
        <v/>
      </c>
      <c r="F421" s="24" t="n"/>
      <c r="G421" s="24" t="n"/>
      <c r="H421" s="24" t="n"/>
      <c r="I421" s="25" t="n"/>
      <c r="J421" s="25" t="n"/>
      <c r="K421" s="25" t="n"/>
      <c r="L421" s="25" t="n"/>
      <c r="M421" s="26" t="n"/>
      <c r="N421" s="26" t="n"/>
      <c r="O421" s="27">
        <f>IF(OR($M421="",$N421=""),"",$N421/$M421)</f>
        <v/>
      </c>
      <c r="P421" s="28" t="n"/>
      <c r="Q421" s="24" t="n"/>
      <c r="R421" s="24" t="n"/>
      <c r="S421" s="24" t="n"/>
      <c r="T421" s="24" t="n"/>
      <c r="U421" s="24" t="n"/>
      <c r="V421" s="29">
        <f>IF($A421="","",$I$1+SUM($N$4:$N421))</f>
        <v/>
      </c>
      <c r="W421" s="30">
        <f>IF($A421="",0,$V421-MAX($I$1,MAX($V$4:$V421)))</f>
        <v/>
      </c>
    </row>
    <row r="422" ht="15" customHeight="1">
      <c r="A422" s="20" t="n"/>
      <c r="B422" s="21">
        <f>IF($A422="","",$A422-WEEKDAY($A422,3))</f>
        <v/>
      </c>
      <c r="C422" s="22">
        <f>IF($A422="","",CHOOSE(WEEKDAY($A422),"Domingo","Segunda","Terça","Quarta","Quinta","Sexta","Sábado"))</f>
        <v/>
      </c>
      <c r="D422" s="23" t="n"/>
      <c r="E422" s="22">
        <f>IF($D422="","",IF($D422&lt;TIME(10,0,0),"Antes das 10h",IF($D422&lt;TIME(12,0,0),"10h às 12h",IF($D422&lt;TIME(15,0,0),"12h às 15h","Depois das 15h"))))</f>
        <v/>
      </c>
      <c r="F422" s="24" t="n"/>
      <c r="G422" s="24" t="n"/>
      <c r="H422" s="24" t="n"/>
      <c r="I422" s="25" t="n"/>
      <c r="J422" s="25" t="n"/>
      <c r="K422" s="25" t="n"/>
      <c r="L422" s="25" t="n"/>
      <c r="M422" s="26" t="n"/>
      <c r="N422" s="26" t="n"/>
      <c r="O422" s="27">
        <f>IF(OR($M422="",$N422=""),"",$N422/$M422)</f>
        <v/>
      </c>
      <c r="P422" s="28" t="n"/>
      <c r="Q422" s="24" t="n"/>
      <c r="R422" s="24" t="n"/>
      <c r="S422" s="24" t="n"/>
      <c r="T422" s="24" t="n"/>
      <c r="U422" s="24" t="n"/>
      <c r="V422" s="29">
        <f>IF($A422="","",$I$1+SUM($N$4:$N422))</f>
        <v/>
      </c>
      <c r="W422" s="30">
        <f>IF($A422="",0,$V422-MAX($I$1,MAX($V$4:$V422)))</f>
        <v/>
      </c>
    </row>
    <row r="423" ht="15" customHeight="1">
      <c r="A423" s="20" t="n"/>
      <c r="B423" s="21">
        <f>IF($A423="","",$A423-WEEKDAY($A423,3))</f>
        <v/>
      </c>
      <c r="C423" s="22">
        <f>IF($A423="","",CHOOSE(WEEKDAY($A423),"Domingo","Segunda","Terça","Quarta","Quinta","Sexta","Sábado"))</f>
        <v/>
      </c>
      <c r="D423" s="23" t="n"/>
      <c r="E423" s="22">
        <f>IF($D423="","",IF($D423&lt;TIME(10,0,0),"Antes das 10h",IF($D423&lt;TIME(12,0,0),"10h às 12h",IF($D423&lt;TIME(15,0,0),"12h às 15h","Depois das 15h"))))</f>
        <v/>
      </c>
      <c r="F423" s="24" t="n"/>
      <c r="G423" s="24" t="n"/>
      <c r="H423" s="24" t="n"/>
      <c r="I423" s="25" t="n"/>
      <c r="J423" s="25" t="n"/>
      <c r="K423" s="25" t="n"/>
      <c r="L423" s="25" t="n"/>
      <c r="M423" s="26" t="n"/>
      <c r="N423" s="26" t="n"/>
      <c r="O423" s="27">
        <f>IF(OR($M423="",$N423=""),"",$N423/$M423)</f>
        <v/>
      </c>
      <c r="P423" s="28" t="n"/>
      <c r="Q423" s="24" t="n"/>
      <c r="R423" s="24" t="n"/>
      <c r="S423" s="24" t="n"/>
      <c r="T423" s="24" t="n"/>
      <c r="U423" s="24" t="n"/>
      <c r="V423" s="29">
        <f>IF($A423="","",$I$1+SUM($N$4:$N423))</f>
        <v/>
      </c>
      <c r="W423" s="30">
        <f>IF($A423="",0,$V423-MAX($I$1,MAX($V$4:$V423)))</f>
        <v/>
      </c>
    </row>
    <row r="424" ht="15" customHeight="1">
      <c r="A424" s="20" t="n"/>
      <c r="B424" s="21">
        <f>IF($A424="","",$A424-WEEKDAY($A424,3))</f>
        <v/>
      </c>
      <c r="C424" s="22">
        <f>IF($A424="","",CHOOSE(WEEKDAY($A424),"Domingo","Segunda","Terça","Quarta","Quinta","Sexta","Sábado"))</f>
        <v/>
      </c>
      <c r="D424" s="23" t="n"/>
      <c r="E424" s="22">
        <f>IF($D424="","",IF($D424&lt;TIME(10,0,0),"Antes das 10h",IF($D424&lt;TIME(12,0,0),"10h às 12h",IF($D424&lt;TIME(15,0,0),"12h às 15h","Depois das 15h"))))</f>
        <v/>
      </c>
      <c r="F424" s="24" t="n"/>
      <c r="G424" s="24" t="n"/>
      <c r="H424" s="24" t="n"/>
      <c r="I424" s="25" t="n"/>
      <c r="J424" s="25" t="n"/>
      <c r="K424" s="25" t="n"/>
      <c r="L424" s="25" t="n"/>
      <c r="M424" s="26" t="n"/>
      <c r="N424" s="26" t="n"/>
      <c r="O424" s="27">
        <f>IF(OR($M424="",$N424=""),"",$N424/$M424)</f>
        <v/>
      </c>
      <c r="P424" s="28" t="n"/>
      <c r="Q424" s="24" t="n"/>
      <c r="R424" s="24" t="n"/>
      <c r="S424" s="24" t="n"/>
      <c r="T424" s="24" t="n"/>
      <c r="U424" s="24" t="n"/>
      <c r="V424" s="29">
        <f>IF($A424="","",$I$1+SUM($N$4:$N424))</f>
        <v/>
      </c>
      <c r="W424" s="30">
        <f>IF($A424="",0,$V424-MAX($I$1,MAX($V$4:$V424)))</f>
        <v/>
      </c>
    </row>
    <row r="425" ht="15" customHeight="1">
      <c r="A425" s="20" t="n"/>
      <c r="B425" s="21">
        <f>IF($A425="","",$A425-WEEKDAY($A425,3))</f>
        <v/>
      </c>
      <c r="C425" s="22">
        <f>IF($A425="","",CHOOSE(WEEKDAY($A425),"Domingo","Segunda","Terça","Quarta","Quinta","Sexta","Sábado"))</f>
        <v/>
      </c>
      <c r="D425" s="23" t="n"/>
      <c r="E425" s="22">
        <f>IF($D425="","",IF($D425&lt;TIME(10,0,0),"Antes das 10h",IF($D425&lt;TIME(12,0,0),"10h às 12h",IF($D425&lt;TIME(15,0,0),"12h às 15h","Depois das 15h"))))</f>
        <v/>
      </c>
      <c r="F425" s="24" t="n"/>
      <c r="G425" s="24" t="n"/>
      <c r="H425" s="24" t="n"/>
      <c r="I425" s="25" t="n"/>
      <c r="J425" s="25" t="n"/>
      <c r="K425" s="25" t="n"/>
      <c r="L425" s="25" t="n"/>
      <c r="M425" s="26" t="n"/>
      <c r="N425" s="26" t="n"/>
      <c r="O425" s="27">
        <f>IF(OR($M425="",$N425=""),"",$N425/$M425)</f>
        <v/>
      </c>
      <c r="P425" s="28" t="n"/>
      <c r="Q425" s="24" t="n"/>
      <c r="R425" s="24" t="n"/>
      <c r="S425" s="24" t="n"/>
      <c r="T425" s="24" t="n"/>
      <c r="U425" s="24" t="n"/>
      <c r="V425" s="29">
        <f>IF($A425="","",$I$1+SUM($N$4:$N425))</f>
        <v/>
      </c>
      <c r="W425" s="30">
        <f>IF($A425="",0,$V425-MAX($I$1,MAX($V$4:$V425)))</f>
        <v/>
      </c>
    </row>
    <row r="426" ht="15" customHeight="1">
      <c r="A426" s="20" t="n"/>
      <c r="B426" s="21">
        <f>IF($A426="","",$A426-WEEKDAY($A426,3))</f>
        <v/>
      </c>
      <c r="C426" s="22">
        <f>IF($A426="","",CHOOSE(WEEKDAY($A426),"Domingo","Segunda","Terça","Quarta","Quinta","Sexta","Sábado"))</f>
        <v/>
      </c>
      <c r="D426" s="23" t="n"/>
      <c r="E426" s="22">
        <f>IF($D426="","",IF($D426&lt;TIME(10,0,0),"Antes das 10h",IF($D426&lt;TIME(12,0,0),"10h às 12h",IF($D426&lt;TIME(15,0,0),"12h às 15h","Depois das 15h"))))</f>
        <v/>
      </c>
      <c r="F426" s="24" t="n"/>
      <c r="G426" s="24" t="n"/>
      <c r="H426" s="24" t="n"/>
      <c r="I426" s="25" t="n"/>
      <c r="J426" s="25" t="n"/>
      <c r="K426" s="25" t="n"/>
      <c r="L426" s="25" t="n"/>
      <c r="M426" s="26" t="n"/>
      <c r="N426" s="26" t="n"/>
      <c r="O426" s="27">
        <f>IF(OR($M426="",$N426=""),"",$N426/$M426)</f>
        <v/>
      </c>
      <c r="P426" s="28" t="n"/>
      <c r="Q426" s="24" t="n"/>
      <c r="R426" s="24" t="n"/>
      <c r="S426" s="24" t="n"/>
      <c r="T426" s="24" t="n"/>
      <c r="U426" s="24" t="n"/>
      <c r="V426" s="29">
        <f>IF($A426="","",$I$1+SUM($N$4:$N426))</f>
        <v/>
      </c>
      <c r="W426" s="30">
        <f>IF($A426="",0,$V426-MAX($I$1,MAX($V$4:$V426)))</f>
        <v/>
      </c>
    </row>
    <row r="427" ht="15" customHeight="1">
      <c r="A427" s="20" t="n"/>
      <c r="B427" s="21">
        <f>IF($A427="","",$A427-WEEKDAY($A427,3))</f>
        <v/>
      </c>
      <c r="C427" s="22">
        <f>IF($A427="","",CHOOSE(WEEKDAY($A427),"Domingo","Segunda","Terça","Quarta","Quinta","Sexta","Sábado"))</f>
        <v/>
      </c>
      <c r="D427" s="23" t="n"/>
      <c r="E427" s="22">
        <f>IF($D427="","",IF($D427&lt;TIME(10,0,0),"Antes das 10h",IF($D427&lt;TIME(12,0,0),"10h às 12h",IF($D427&lt;TIME(15,0,0),"12h às 15h","Depois das 15h"))))</f>
        <v/>
      </c>
      <c r="F427" s="24" t="n"/>
      <c r="G427" s="24" t="n"/>
      <c r="H427" s="24" t="n"/>
      <c r="I427" s="25" t="n"/>
      <c r="J427" s="25" t="n"/>
      <c r="K427" s="25" t="n"/>
      <c r="L427" s="25" t="n"/>
      <c r="M427" s="26" t="n"/>
      <c r="N427" s="26" t="n"/>
      <c r="O427" s="27">
        <f>IF(OR($M427="",$N427=""),"",$N427/$M427)</f>
        <v/>
      </c>
      <c r="P427" s="28" t="n"/>
      <c r="Q427" s="24" t="n"/>
      <c r="R427" s="24" t="n"/>
      <c r="S427" s="24" t="n"/>
      <c r="T427" s="24" t="n"/>
      <c r="U427" s="24" t="n"/>
      <c r="V427" s="29">
        <f>IF($A427="","",$I$1+SUM($N$4:$N427))</f>
        <v/>
      </c>
      <c r="W427" s="30">
        <f>IF($A427="",0,$V427-MAX($I$1,MAX($V$4:$V427)))</f>
        <v/>
      </c>
    </row>
    <row r="428" ht="15" customHeight="1">
      <c r="A428" s="20" t="n"/>
      <c r="B428" s="21">
        <f>IF($A428="","",$A428-WEEKDAY($A428,3))</f>
        <v/>
      </c>
      <c r="C428" s="22">
        <f>IF($A428="","",CHOOSE(WEEKDAY($A428),"Domingo","Segunda","Terça","Quarta","Quinta","Sexta","Sábado"))</f>
        <v/>
      </c>
      <c r="D428" s="23" t="n"/>
      <c r="E428" s="22">
        <f>IF($D428="","",IF($D428&lt;TIME(10,0,0),"Antes das 10h",IF($D428&lt;TIME(12,0,0),"10h às 12h",IF($D428&lt;TIME(15,0,0),"12h às 15h","Depois das 15h"))))</f>
        <v/>
      </c>
      <c r="F428" s="24" t="n"/>
      <c r="G428" s="24" t="n"/>
      <c r="H428" s="24" t="n"/>
      <c r="I428" s="25" t="n"/>
      <c r="J428" s="25" t="n"/>
      <c r="K428" s="25" t="n"/>
      <c r="L428" s="25" t="n"/>
      <c r="M428" s="26" t="n"/>
      <c r="N428" s="26" t="n"/>
      <c r="O428" s="27">
        <f>IF(OR($M428="",$N428=""),"",$N428/$M428)</f>
        <v/>
      </c>
      <c r="P428" s="28" t="n"/>
      <c r="Q428" s="24" t="n"/>
      <c r="R428" s="24" t="n"/>
      <c r="S428" s="24" t="n"/>
      <c r="T428" s="24" t="n"/>
      <c r="U428" s="24" t="n"/>
      <c r="V428" s="29">
        <f>IF($A428="","",$I$1+SUM($N$4:$N428))</f>
        <v/>
      </c>
      <c r="W428" s="30">
        <f>IF($A428="",0,$V428-MAX($I$1,MAX($V$4:$V428)))</f>
        <v/>
      </c>
    </row>
    <row r="429" ht="15" customHeight="1">
      <c r="A429" s="20" t="n"/>
      <c r="B429" s="21">
        <f>IF($A429="","",$A429-WEEKDAY($A429,3))</f>
        <v/>
      </c>
      <c r="C429" s="22">
        <f>IF($A429="","",CHOOSE(WEEKDAY($A429),"Domingo","Segunda","Terça","Quarta","Quinta","Sexta","Sábado"))</f>
        <v/>
      </c>
      <c r="D429" s="23" t="n"/>
      <c r="E429" s="22">
        <f>IF($D429="","",IF($D429&lt;TIME(10,0,0),"Antes das 10h",IF($D429&lt;TIME(12,0,0),"10h às 12h",IF($D429&lt;TIME(15,0,0),"12h às 15h","Depois das 15h"))))</f>
        <v/>
      </c>
      <c r="F429" s="24" t="n"/>
      <c r="G429" s="24" t="n"/>
      <c r="H429" s="24" t="n"/>
      <c r="I429" s="25" t="n"/>
      <c r="J429" s="25" t="n"/>
      <c r="K429" s="25" t="n"/>
      <c r="L429" s="25" t="n"/>
      <c r="M429" s="26" t="n"/>
      <c r="N429" s="26" t="n"/>
      <c r="O429" s="27">
        <f>IF(OR($M429="",$N429=""),"",$N429/$M429)</f>
        <v/>
      </c>
      <c r="P429" s="28" t="n"/>
      <c r="Q429" s="24" t="n"/>
      <c r="R429" s="24" t="n"/>
      <c r="S429" s="24" t="n"/>
      <c r="T429" s="24" t="n"/>
      <c r="U429" s="24" t="n"/>
      <c r="V429" s="29">
        <f>IF($A429="","",$I$1+SUM($N$4:$N429))</f>
        <v/>
      </c>
      <c r="W429" s="30">
        <f>IF($A429="",0,$V429-MAX($I$1,MAX($V$4:$V429)))</f>
        <v/>
      </c>
    </row>
    <row r="430" ht="15" customHeight="1">
      <c r="A430" s="20" t="n"/>
      <c r="B430" s="21">
        <f>IF($A430="","",$A430-WEEKDAY($A430,3))</f>
        <v/>
      </c>
      <c r="C430" s="22">
        <f>IF($A430="","",CHOOSE(WEEKDAY($A430),"Domingo","Segunda","Terça","Quarta","Quinta","Sexta","Sábado"))</f>
        <v/>
      </c>
      <c r="D430" s="23" t="n"/>
      <c r="E430" s="22">
        <f>IF($D430="","",IF($D430&lt;TIME(10,0,0),"Antes das 10h",IF($D430&lt;TIME(12,0,0),"10h às 12h",IF($D430&lt;TIME(15,0,0),"12h às 15h","Depois das 15h"))))</f>
        <v/>
      </c>
      <c r="F430" s="24" t="n"/>
      <c r="G430" s="24" t="n"/>
      <c r="H430" s="24" t="n"/>
      <c r="I430" s="25" t="n"/>
      <c r="J430" s="25" t="n"/>
      <c r="K430" s="25" t="n"/>
      <c r="L430" s="25" t="n"/>
      <c r="M430" s="26" t="n"/>
      <c r="N430" s="26" t="n"/>
      <c r="O430" s="27">
        <f>IF(OR($M430="",$N430=""),"",$N430/$M430)</f>
        <v/>
      </c>
      <c r="P430" s="28" t="n"/>
      <c r="Q430" s="24" t="n"/>
      <c r="R430" s="24" t="n"/>
      <c r="S430" s="24" t="n"/>
      <c r="T430" s="24" t="n"/>
      <c r="U430" s="24" t="n"/>
      <c r="V430" s="29">
        <f>IF($A430="","",$I$1+SUM($N$4:$N430))</f>
        <v/>
      </c>
      <c r="W430" s="30">
        <f>IF($A430="",0,$V430-MAX($I$1,MAX($V$4:$V430)))</f>
        <v/>
      </c>
    </row>
    <row r="431" ht="15" customHeight="1">
      <c r="A431" s="20" t="n"/>
      <c r="B431" s="21">
        <f>IF($A431="","",$A431-WEEKDAY($A431,3))</f>
        <v/>
      </c>
      <c r="C431" s="22">
        <f>IF($A431="","",CHOOSE(WEEKDAY($A431),"Domingo","Segunda","Terça","Quarta","Quinta","Sexta","Sábado"))</f>
        <v/>
      </c>
      <c r="D431" s="23" t="n"/>
      <c r="E431" s="22">
        <f>IF($D431="","",IF($D431&lt;TIME(10,0,0),"Antes das 10h",IF($D431&lt;TIME(12,0,0),"10h às 12h",IF($D431&lt;TIME(15,0,0),"12h às 15h","Depois das 15h"))))</f>
        <v/>
      </c>
      <c r="F431" s="24" t="n"/>
      <c r="G431" s="24" t="n"/>
      <c r="H431" s="24" t="n"/>
      <c r="I431" s="25" t="n"/>
      <c r="J431" s="25" t="n"/>
      <c r="K431" s="25" t="n"/>
      <c r="L431" s="25" t="n"/>
      <c r="M431" s="26" t="n"/>
      <c r="N431" s="26" t="n"/>
      <c r="O431" s="27">
        <f>IF(OR($M431="",$N431=""),"",$N431/$M431)</f>
        <v/>
      </c>
      <c r="P431" s="28" t="n"/>
      <c r="Q431" s="24" t="n"/>
      <c r="R431" s="24" t="n"/>
      <c r="S431" s="24" t="n"/>
      <c r="T431" s="24" t="n"/>
      <c r="U431" s="24" t="n"/>
      <c r="V431" s="29">
        <f>IF($A431="","",$I$1+SUM($N$4:$N431))</f>
        <v/>
      </c>
      <c r="W431" s="30">
        <f>IF($A431="",0,$V431-MAX($I$1,MAX($V$4:$V431)))</f>
        <v/>
      </c>
    </row>
    <row r="432" ht="15" customHeight="1">
      <c r="A432" s="20" t="n"/>
      <c r="B432" s="21">
        <f>IF($A432="","",$A432-WEEKDAY($A432,3))</f>
        <v/>
      </c>
      <c r="C432" s="22">
        <f>IF($A432="","",CHOOSE(WEEKDAY($A432),"Domingo","Segunda","Terça","Quarta","Quinta","Sexta","Sábado"))</f>
        <v/>
      </c>
      <c r="D432" s="23" t="n"/>
      <c r="E432" s="22">
        <f>IF($D432="","",IF($D432&lt;TIME(10,0,0),"Antes das 10h",IF($D432&lt;TIME(12,0,0),"10h às 12h",IF($D432&lt;TIME(15,0,0),"12h às 15h","Depois das 15h"))))</f>
        <v/>
      </c>
      <c r="F432" s="24" t="n"/>
      <c r="G432" s="24" t="n"/>
      <c r="H432" s="24" t="n"/>
      <c r="I432" s="25" t="n"/>
      <c r="J432" s="25" t="n"/>
      <c r="K432" s="25" t="n"/>
      <c r="L432" s="25" t="n"/>
      <c r="M432" s="26" t="n"/>
      <c r="N432" s="26" t="n"/>
      <c r="O432" s="27">
        <f>IF(OR($M432="",$N432=""),"",$N432/$M432)</f>
        <v/>
      </c>
      <c r="P432" s="28" t="n"/>
      <c r="Q432" s="24" t="n"/>
      <c r="R432" s="24" t="n"/>
      <c r="S432" s="24" t="n"/>
      <c r="T432" s="24" t="n"/>
      <c r="U432" s="24" t="n"/>
      <c r="V432" s="29">
        <f>IF($A432="","",$I$1+SUM($N$4:$N432))</f>
        <v/>
      </c>
      <c r="W432" s="30">
        <f>IF($A432="",0,$V432-MAX($I$1,MAX($V$4:$V432)))</f>
        <v/>
      </c>
    </row>
    <row r="433" ht="15" customHeight="1">
      <c r="A433" s="20" t="n"/>
      <c r="B433" s="21">
        <f>IF($A433="","",$A433-WEEKDAY($A433,3))</f>
        <v/>
      </c>
      <c r="C433" s="22">
        <f>IF($A433="","",CHOOSE(WEEKDAY($A433),"Domingo","Segunda","Terça","Quarta","Quinta","Sexta","Sábado"))</f>
        <v/>
      </c>
      <c r="D433" s="23" t="n"/>
      <c r="E433" s="22">
        <f>IF($D433="","",IF($D433&lt;TIME(10,0,0),"Antes das 10h",IF($D433&lt;TIME(12,0,0),"10h às 12h",IF($D433&lt;TIME(15,0,0),"12h às 15h","Depois das 15h"))))</f>
        <v/>
      </c>
      <c r="F433" s="24" t="n"/>
      <c r="G433" s="24" t="n"/>
      <c r="H433" s="24" t="n"/>
      <c r="I433" s="25" t="n"/>
      <c r="J433" s="25" t="n"/>
      <c r="K433" s="25" t="n"/>
      <c r="L433" s="25" t="n"/>
      <c r="M433" s="26" t="n"/>
      <c r="N433" s="26" t="n"/>
      <c r="O433" s="27">
        <f>IF(OR($M433="",$N433=""),"",$N433/$M433)</f>
        <v/>
      </c>
      <c r="P433" s="28" t="n"/>
      <c r="Q433" s="24" t="n"/>
      <c r="R433" s="24" t="n"/>
      <c r="S433" s="24" t="n"/>
      <c r="T433" s="24" t="n"/>
      <c r="U433" s="24" t="n"/>
      <c r="V433" s="29">
        <f>IF($A433="","",$I$1+SUM($N$4:$N433))</f>
        <v/>
      </c>
      <c r="W433" s="30">
        <f>IF($A433="",0,$V433-MAX($I$1,MAX($V$4:$V433)))</f>
        <v/>
      </c>
    </row>
    <row r="434" ht="15" customHeight="1">
      <c r="A434" s="20" t="n"/>
      <c r="B434" s="21">
        <f>IF($A434="","",$A434-WEEKDAY($A434,3))</f>
        <v/>
      </c>
      <c r="C434" s="22">
        <f>IF($A434="","",CHOOSE(WEEKDAY($A434),"Domingo","Segunda","Terça","Quarta","Quinta","Sexta","Sábado"))</f>
        <v/>
      </c>
      <c r="D434" s="23" t="n"/>
      <c r="E434" s="22">
        <f>IF($D434="","",IF($D434&lt;TIME(10,0,0),"Antes das 10h",IF($D434&lt;TIME(12,0,0),"10h às 12h",IF($D434&lt;TIME(15,0,0),"12h às 15h","Depois das 15h"))))</f>
        <v/>
      </c>
      <c r="F434" s="24" t="n"/>
      <c r="G434" s="24" t="n"/>
      <c r="H434" s="24" t="n"/>
      <c r="I434" s="25" t="n"/>
      <c r="J434" s="25" t="n"/>
      <c r="K434" s="25" t="n"/>
      <c r="L434" s="25" t="n"/>
      <c r="M434" s="26" t="n"/>
      <c r="N434" s="26" t="n"/>
      <c r="O434" s="27">
        <f>IF(OR($M434="",$N434=""),"",$N434/$M434)</f>
        <v/>
      </c>
      <c r="P434" s="28" t="n"/>
      <c r="Q434" s="24" t="n"/>
      <c r="R434" s="24" t="n"/>
      <c r="S434" s="24" t="n"/>
      <c r="T434" s="24" t="n"/>
      <c r="U434" s="24" t="n"/>
      <c r="V434" s="29">
        <f>IF($A434="","",$I$1+SUM($N$4:$N434))</f>
        <v/>
      </c>
      <c r="W434" s="30">
        <f>IF($A434="",0,$V434-MAX($I$1,MAX($V$4:$V434)))</f>
        <v/>
      </c>
    </row>
    <row r="435" ht="15" customHeight="1">
      <c r="A435" s="20" t="n"/>
      <c r="B435" s="21">
        <f>IF($A435="","",$A435-WEEKDAY($A435,3))</f>
        <v/>
      </c>
      <c r="C435" s="22">
        <f>IF($A435="","",CHOOSE(WEEKDAY($A435),"Domingo","Segunda","Terça","Quarta","Quinta","Sexta","Sábado"))</f>
        <v/>
      </c>
      <c r="D435" s="23" t="n"/>
      <c r="E435" s="22">
        <f>IF($D435="","",IF($D435&lt;TIME(10,0,0),"Antes das 10h",IF($D435&lt;TIME(12,0,0),"10h às 12h",IF($D435&lt;TIME(15,0,0),"12h às 15h","Depois das 15h"))))</f>
        <v/>
      </c>
      <c r="F435" s="24" t="n"/>
      <c r="G435" s="24" t="n"/>
      <c r="H435" s="24" t="n"/>
      <c r="I435" s="25" t="n"/>
      <c r="J435" s="25" t="n"/>
      <c r="K435" s="25" t="n"/>
      <c r="L435" s="25" t="n"/>
      <c r="M435" s="26" t="n"/>
      <c r="N435" s="26" t="n"/>
      <c r="O435" s="27">
        <f>IF(OR($M435="",$N435=""),"",$N435/$M435)</f>
        <v/>
      </c>
      <c r="P435" s="28" t="n"/>
      <c r="Q435" s="24" t="n"/>
      <c r="R435" s="24" t="n"/>
      <c r="S435" s="24" t="n"/>
      <c r="T435" s="24" t="n"/>
      <c r="U435" s="24" t="n"/>
      <c r="V435" s="29">
        <f>IF($A435="","",$I$1+SUM($N$4:$N435))</f>
        <v/>
      </c>
      <c r="W435" s="30">
        <f>IF($A435="",0,$V435-MAX($I$1,MAX($V$4:$V435)))</f>
        <v/>
      </c>
    </row>
    <row r="436" ht="15" customHeight="1">
      <c r="A436" s="20" t="n"/>
      <c r="B436" s="21">
        <f>IF($A436="","",$A436-WEEKDAY($A436,3))</f>
        <v/>
      </c>
      <c r="C436" s="22">
        <f>IF($A436="","",CHOOSE(WEEKDAY($A436),"Domingo","Segunda","Terça","Quarta","Quinta","Sexta","Sábado"))</f>
        <v/>
      </c>
      <c r="D436" s="23" t="n"/>
      <c r="E436" s="22">
        <f>IF($D436="","",IF($D436&lt;TIME(10,0,0),"Antes das 10h",IF($D436&lt;TIME(12,0,0),"10h às 12h",IF($D436&lt;TIME(15,0,0),"12h às 15h","Depois das 15h"))))</f>
        <v/>
      </c>
      <c r="F436" s="24" t="n"/>
      <c r="G436" s="24" t="n"/>
      <c r="H436" s="24" t="n"/>
      <c r="I436" s="25" t="n"/>
      <c r="J436" s="25" t="n"/>
      <c r="K436" s="25" t="n"/>
      <c r="L436" s="25" t="n"/>
      <c r="M436" s="26" t="n"/>
      <c r="N436" s="26" t="n"/>
      <c r="O436" s="27">
        <f>IF(OR($M436="",$N436=""),"",$N436/$M436)</f>
        <v/>
      </c>
      <c r="P436" s="28" t="n"/>
      <c r="Q436" s="24" t="n"/>
      <c r="R436" s="24" t="n"/>
      <c r="S436" s="24" t="n"/>
      <c r="T436" s="24" t="n"/>
      <c r="U436" s="24" t="n"/>
      <c r="V436" s="29">
        <f>IF($A436="","",$I$1+SUM($N$4:$N436))</f>
        <v/>
      </c>
      <c r="W436" s="30">
        <f>IF($A436="",0,$V436-MAX($I$1,MAX($V$4:$V436)))</f>
        <v/>
      </c>
    </row>
    <row r="437" ht="15" customHeight="1">
      <c r="A437" s="20" t="n"/>
      <c r="B437" s="21">
        <f>IF($A437="","",$A437-WEEKDAY($A437,3))</f>
        <v/>
      </c>
      <c r="C437" s="22">
        <f>IF($A437="","",CHOOSE(WEEKDAY($A437),"Domingo","Segunda","Terça","Quarta","Quinta","Sexta","Sábado"))</f>
        <v/>
      </c>
      <c r="D437" s="23" t="n"/>
      <c r="E437" s="22">
        <f>IF($D437="","",IF($D437&lt;TIME(10,0,0),"Antes das 10h",IF($D437&lt;TIME(12,0,0),"10h às 12h",IF($D437&lt;TIME(15,0,0),"12h às 15h","Depois das 15h"))))</f>
        <v/>
      </c>
      <c r="F437" s="24" t="n"/>
      <c r="G437" s="24" t="n"/>
      <c r="H437" s="24" t="n"/>
      <c r="I437" s="25" t="n"/>
      <c r="J437" s="25" t="n"/>
      <c r="K437" s="25" t="n"/>
      <c r="L437" s="25" t="n"/>
      <c r="M437" s="26" t="n"/>
      <c r="N437" s="26" t="n"/>
      <c r="O437" s="27">
        <f>IF(OR($M437="",$N437=""),"",$N437/$M437)</f>
        <v/>
      </c>
      <c r="P437" s="28" t="n"/>
      <c r="Q437" s="24" t="n"/>
      <c r="R437" s="24" t="n"/>
      <c r="S437" s="24" t="n"/>
      <c r="T437" s="24" t="n"/>
      <c r="U437" s="24" t="n"/>
      <c r="V437" s="29">
        <f>IF($A437="","",$I$1+SUM($N$4:$N437))</f>
        <v/>
      </c>
      <c r="W437" s="30">
        <f>IF($A437="",0,$V437-MAX($I$1,MAX($V$4:$V437)))</f>
        <v/>
      </c>
    </row>
    <row r="438" ht="15" customHeight="1">
      <c r="A438" s="20" t="n"/>
      <c r="B438" s="21">
        <f>IF($A438="","",$A438-WEEKDAY($A438,3))</f>
        <v/>
      </c>
      <c r="C438" s="22">
        <f>IF($A438="","",CHOOSE(WEEKDAY($A438),"Domingo","Segunda","Terça","Quarta","Quinta","Sexta","Sábado"))</f>
        <v/>
      </c>
      <c r="D438" s="23" t="n"/>
      <c r="E438" s="22">
        <f>IF($D438="","",IF($D438&lt;TIME(10,0,0),"Antes das 10h",IF($D438&lt;TIME(12,0,0),"10h às 12h",IF($D438&lt;TIME(15,0,0),"12h às 15h","Depois das 15h"))))</f>
        <v/>
      </c>
      <c r="F438" s="24" t="n"/>
      <c r="G438" s="24" t="n"/>
      <c r="H438" s="24" t="n"/>
      <c r="I438" s="25" t="n"/>
      <c r="J438" s="25" t="n"/>
      <c r="K438" s="25" t="n"/>
      <c r="L438" s="25" t="n"/>
      <c r="M438" s="26" t="n"/>
      <c r="N438" s="26" t="n"/>
      <c r="O438" s="27">
        <f>IF(OR($M438="",$N438=""),"",$N438/$M438)</f>
        <v/>
      </c>
      <c r="P438" s="28" t="n"/>
      <c r="Q438" s="24" t="n"/>
      <c r="R438" s="24" t="n"/>
      <c r="S438" s="24" t="n"/>
      <c r="T438" s="24" t="n"/>
      <c r="U438" s="24" t="n"/>
      <c r="V438" s="29">
        <f>IF($A438="","",$I$1+SUM($N$4:$N438))</f>
        <v/>
      </c>
      <c r="W438" s="30">
        <f>IF($A438="",0,$V438-MAX($I$1,MAX($V$4:$V438)))</f>
        <v/>
      </c>
    </row>
    <row r="439" ht="15" customHeight="1">
      <c r="A439" s="20" t="n"/>
      <c r="B439" s="21">
        <f>IF($A439="","",$A439-WEEKDAY($A439,3))</f>
        <v/>
      </c>
      <c r="C439" s="22">
        <f>IF($A439="","",CHOOSE(WEEKDAY($A439),"Domingo","Segunda","Terça","Quarta","Quinta","Sexta","Sábado"))</f>
        <v/>
      </c>
      <c r="D439" s="23" t="n"/>
      <c r="E439" s="22">
        <f>IF($D439="","",IF($D439&lt;TIME(10,0,0),"Antes das 10h",IF($D439&lt;TIME(12,0,0),"10h às 12h",IF($D439&lt;TIME(15,0,0),"12h às 15h","Depois das 15h"))))</f>
        <v/>
      </c>
      <c r="F439" s="24" t="n"/>
      <c r="G439" s="24" t="n"/>
      <c r="H439" s="24" t="n"/>
      <c r="I439" s="25" t="n"/>
      <c r="J439" s="25" t="n"/>
      <c r="K439" s="25" t="n"/>
      <c r="L439" s="25" t="n"/>
      <c r="M439" s="26" t="n"/>
      <c r="N439" s="26" t="n"/>
      <c r="O439" s="27">
        <f>IF(OR($M439="",$N439=""),"",$N439/$M439)</f>
        <v/>
      </c>
      <c r="P439" s="28" t="n"/>
      <c r="Q439" s="24" t="n"/>
      <c r="R439" s="24" t="n"/>
      <c r="S439" s="24" t="n"/>
      <c r="T439" s="24" t="n"/>
      <c r="U439" s="24" t="n"/>
      <c r="V439" s="29">
        <f>IF($A439="","",$I$1+SUM($N$4:$N439))</f>
        <v/>
      </c>
      <c r="W439" s="30">
        <f>IF($A439="",0,$V439-MAX($I$1,MAX($V$4:$V439)))</f>
        <v/>
      </c>
    </row>
    <row r="440" ht="15" customHeight="1">
      <c r="A440" s="20" t="n"/>
      <c r="B440" s="21">
        <f>IF($A440="","",$A440-WEEKDAY($A440,3))</f>
        <v/>
      </c>
      <c r="C440" s="22">
        <f>IF($A440="","",CHOOSE(WEEKDAY($A440),"Domingo","Segunda","Terça","Quarta","Quinta","Sexta","Sábado"))</f>
        <v/>
      </c>
      <c r="D440" s="23" t="n"/>
      <c r="E440" s="22">
        <f>IF($D440="","",IF($D440&lt;TIME(10,0,0),"Antes das 10h",IF($D440&lt;TIME(12,0,0),"10h às 12h",IF($D440&lt;TIME(15,0,0),"12h às 15h","Depois das 15h"))))</f>
        <v/>
      </c>
      <c r="F440" s="24" t="n"/>
      <c r="G440" s="24" t="n"/>
      <c r="H440" s="24" t="n"/>
      <c r="I440" s="25" t="n"/>
      <c r="J440" s="25" t="n"/>
      <c r="K440" s="25" t="n"/>
      <c r="L440" s="25" t="n"/>
      <c r="M440" s="26" t="n"/>
      <c r="N440" s="26" t="n"/>
      <c r="O440" s="27">
        <f>IF(OR($M440="",$N440=""),"",$N440/$M440)</f>
        <v/>
      </c>
      <c r="P440" s="28" t="n"/>
      <c r="Q440" s="24" t="n"/>
      <c r="R440" s="24" t="n"/>
      <c r="S440" s="24" t="n"/>
      <c r="T440" s="24" t="n"/>
      <c r="U440" s="24" t="n"/>
      <c r="V440" s="29">
        <f>IF($A440="","",$I$1+SUM($N$4:$N440))</f>
        <v/>
      </c>
      <c r="W440" s="30">
        <f>IF($A440="",0,$V440-MAX($I$1,MAX($V$4:$V440)))</f>
        <v/>
      </c>
    </row>
    <row r="441" ht="15" customHeight="1">
      <c r="A441" s="20" t="n"/>
      <c r="B441" s="21">
        <f>IF($A441="","",$A441-WEEKDAY($A441,3))</f>
        <v/>
      </c>
      <c r="C441" s="22">
        <f>IF($A441="","",CHOOSE(WEEKDAY($A441),"Domingo","Segunda","Terça","Quarta","Quinta","Sexta","Sábado"))</f>
        <v/>
      </c>
      <c r="D441" s="23" t="n"/>
      <c r="E441" s="22">
        <f>IF($D441="","",IF($D441&lt;TIME(10,0,0),"Antes das 10h",IF($D441&lt;TIME(12,0,0),"10h às 12h",IF($D441&lt;TIME(15,0,0),"12h às 15h","Depois das 15h"))))</f>
        <v/>
      </c>
      <c r="F441" s="24" t="n"/>
      <c r="G441" s="24" t="n"/>
      <c r="H441" s="24" t="n"/>
      <c r="I441" s="25" t="n"/>
      <c r="J441" s="25" t="n"/>
      <c r="K441" s="25" t="n"/>
      <c r="L441" s="25" t="n"/>
      <c r="M441" s="26" t="n"/>
      <c r="N441" s="26" t="n"/>
      <c r="O441" s="27">
        <f>IF(OR($M441="",$N441=""),"",$N441/$M441)</f>
        <v/>
      </c>
      <c r="P441" s="28" t="n"/>
      <c r="Q441" s="24" t="n"/>
      <c r="R441" s="24" t="n"/>
      <c r="S441" s="24" t="n"/>
      <c r="T441" s="24" t="n"/>
      <c r="U441" s="24" t="n"/>
      <c r="V441" s="29">
        <f>IF($A441="","",$I$1+SUM($N$4:$N441))</f>
        <v/>
      </c>
      <c r="W441" s="30">
        <f>IF($A441="",0,$V441-MAX($I$1,MAX($V$4:$V441)))</f>
        <v/>
      </c>
    </row>
    <row r="442" ht="15" customHeight="1">
      <c r="A442" s="20" t="n"/>
      <c r="B442" s="21">
        <f>IF($A442="","",$A442-WEEKDAY($A442,3))</f>
        <v/>
      </c>
      <c r="C442" s="22">
        <f>IF($A442="","",CHOOSE(WEEKDAY($A442),"Domingo","Segunda","Terça","Quarta","Quinta","Sexta","Sábado"))</f>
        <v/>
      </c>
      <c r="D442" s="23" t="n"/>
      <c r="E442" s="22">
        <f>IF($D442="","",IF($D442&lt;TIME(10,0,0),"Antes das 10h",IF($D442&lt;TIME(12,0,0),"10h às 12h",IF($D442&lt;TIME(15,0,0),"12h às 15h","Depois das 15h"))))</f>
        <v/>
      </c>
      <c r="F442" s="24" t="n"/>
      <c r="G442" s="24" t="n"/>
      <c r="H442" s="24" t="n"/>
      <c r="I442" s="25" t="n"/>
      <c r="J442" s="25" t="n"/>
      <c r="K442" s="25" t="n"/>
      <c r="L442" s="25" t="n"/>
      <c r="M442" s="26" t="n"/>
      <c r="N442" s="26" t="n"/>
      <c r="O442" s="27">
        <f>IF(OR($M442="",$N442=""),"",$N442/$M442)</f>
        <v/>
      </c>
      <c r="P442" s="28" t="n"/>
      <c r="Q442" s="24" t="n"/>
      <c r="R442" s="24" t="n"/>
      <c r="S442" s="24" t="n"/>
      <c r="T442" s="24" t="n"/>
      <c r="U442" s="24" t="n"/>
      <c r="V442" s="29">
        <f>IF($A442="","",$I$1+SUM($N$4:$N442))</f>
        <v/>
      </c>
      <c r="W442" s="30">
        <f>IF($A442="",0,$V442-MAX($I$1,MAX($V$4:$V442)))</f>
        <v/>
      </c>
    </row>
    <row r="443" ht="15" customHeight="1">
      <c r="A443" s="20" t="n"/>
      <c r="B443" s="21">
        <f>IF($A443="","",$A443-WEEKDAY($A443,3))</f>
        <v/>
      </c>
      <c r="C443" s="22">
        <f>IF($A443="","",CHOOSE(WEEKDAY($A443),"Domingo","Segunda","Terça","Quarta","Quinta","Sexta","Sábado"))</f>
        <v/>
      </c>
      <c r="D443" s="23" t="n"/>
      <c r="E443" s="22">
        <f>IF($D443="","",IF($D443&lt;TIME(10,0,0),"Antes das 10h",IF($D443&lt;TIME(12,0,0),"10h às 12h",IF($D443&lt;TIME(15,0,0),"12h às 15h","Depois das 15h"))))</f>
        <v/>
      </c>
      <c r="F443" s="24" t="n"/>
      <c r="G443" s="24" t="n"/>
      <c r="H443" s="24" t="n"/>
      <c r="I443" s="25" t="n"/>
      <c r="J443" s="25" t="n"/>
      <c r="K443" s="25" t="n"/>
      <c r="L443" s="25" t="n"/>
      <c r="M443" s="26" t="n"/>
      <c r="N443" s="26" t="n"/>
      <c r="O443" s="27">
        <f>IF(OR($M443="",$N443=""),"",$N443/$M443)</f>
        <v/>
      </c>
      <c r="P443" s="28" t="n"/>
      <c r="Q443" s="24" t="n"/>
      <c r="R443" s="24" t="n"/>
      <c r="S443" s="24" t="n"/>
      <c r="T443" s="24" t="n"/>
      <c r="U443" s="24" t="n"/>
      <c r="V443" s="29">
        <f>IF($A443="","",$I$1+SUM($N$4:$N443))</f>
        <v/>
      </c>
      <c r="W443" s="30">
        <f>IF($A443="",0,$V443-MAX($I$1,MAX($V$4:$V443)))</f>
        <v/>
      </c>
    </row>
    <row r="444" ht="15" customHeight="1">
      <c r="A444" s="20" t="n"/>
      <c r="B444" s="21">
        <f>IF($A444="","",$A444-WEEKDAY($A444,3))</f>
        <v/>
      </c>
      <c r="C444" s="22">
        <f>IF($A444="","",CHOOSE(WEEKDAY($A444),"Domingo","Segunda","Terça","Quarta","Quinta","Sexta","Sábado"))</f>
        <v/>
      </c>
      <c r="D444" s="23" t="n"/>
      <c r="E444" s="22">
        <f>IF($D444="","",IF($D444&lt;TIME(10,0,0),"Antes das 10h",IF($D444&lt;TIME(12,0,0),"10h às 12h",IF($D444&lt;TIME(15,0,0),"12h às 15h","Depois das 15h"))))</f>
        <v/>
      </c>
      <c r="F444" s="24" t="n"/>
      <c r="G444" s="24" t="n"/>
      <c r="H444" s="24" t="n"/>
      <c r="I444" s="25" t="n"/>
      <c r="J444" s="25" t="n"/>
      <c r="K444" s="25" t="n"/>
      <c r="L444" s="25" t="n"/>
      <c r="M444" s="26" t="n"/>
      <c r="N444" s="26" t="n"/>
      <c r="O444" s="27">
        <f>IF(OR($M444="",$N444=""),"",$N444/$M444)</f>
        <v/>
      </c>
      <c r="P444" s="28" t="n"/>
      <c r="Q444" s="24" t="n"/>
      <c r="R444" s="24" t="n"/>
      <c r="S444" s="24" t="n"/>
      <c r="T444" s="24" t="n"/>
      <c r="U444" s="24" t="n"/>
      <c r="V444" s="29">
        <f>IF($A444="","",$I$1+SUM($N$4:$N444))</f>
        <v/>
      </c>
      <c r="W444" s="30">
        <f>IF($A444="",0,$V444-MAX($I$1,MAX($V$4:$V444)))</f>
        <v/>
      </c>
    </row>
    <row r="445" ht="15" customHeight="1">
      <c r="A445" s="20" t="n"/>
      <c r="B445" s="21">
        <f>IF($A445="","",$A445-WEEKDAY($A445,3))</f>
        <v/>
      </c>
      <c r="C445" s="22">
        <f>IF($A445="","",CHOOSE(WEEKDAY($A445),"Domingo","Segunda","Terça","Quarta","Quinta","Sexta","Sábado"))</f>
        <v/>
      </c>
      <c r="D445" s="23" t="n"/>
      <c r="E445" s="22">
        <f>IF($D445="","",IF($D445&lt;TIME(10,0,0),"Antes das 10h",IF($D445&lt;TIME(12,0,0),"10h às 12h",IF($D445&lt;TIME(15,0,0),"12h às 15h","Depois das 15h"))))</f>
        <v/>
      </c>
      <c r="F445" s="24" t="n"/>
      <c r="G445" s="24" t="n"/>
      <c r="H445" s="24" t="n"/>
      <c r="I445" s="25" t="n"/>
      <c r="J445" s="25" t="n"/>
      <c r="K445" s="25" t="n"/>
      <c r="L445" s="25" t="n"/>
      <c r="M445" s="26" t="n"/>
      <c r="N445" s="26" t="n"/>
      <c r="O445" s="27">
        <f>IF(OR($M445="",$N445=""),"",$N445/$M445)</f>
        <v/>
      </c>
      <c r="P445" s="28" t="n"/>
      <c r="Q445" s="24" t="n"/>
      <c r="R445" s="24" t="n"/>
      <c r="S445" s="24" t="n"/>
      <c r="T445" s="24" t="n"/>
      <c r="U445" s="24" t="n"/>
      <c r="V445" s="29">
        <f>IF($A445="","",$I$1+SUM($N$4:$N445))</f>
        <v/>
      </c>
      <c r="W445" s="30">
        <f>IF($A445="",0,$V445-MAX($I$1,MAX($V$4:$V445)))</f>
        <v/>
      </c>
    </row>
    <row r="446" ht="15" customHeight="1">
      <c r="A446" s="20" t="n"/>
      <c r="B446" s="21">
        <f>IF($A446="","",$A446-WEEKDAY($A446,3))</f>
        <v/>
      </c>
      <c r="C446" s="22">
        <f>IF($A446="","",CHOOSE(WEEKDAY($A446),"Domingo","Segunda","Terça","Quarta","Quinta","Sexta","Sábado"))</f>
        <v/>
      </c>
      <c r="D446" s="23" t="n"/>
      <c r="E446" s="22">
        <f>IF($D446="","",IF($D446&lt;TIME(10,0,0),"Antes das 10h",IF($D446&lt;TIME(12,0,0),"10h às 12h",IF($D446&lt;TIME(15,0,0),"12h às 15h","Depois das 15h"))))</f>
        <v/>
      </c>
      <c r="F446" s="24" t="n"/>
      <c r="G446" s="24" t="n"/>
      <c r="H446" s="24" t="n"/>
      <c r="I446" s="25" t="n"/>
      <c r="J446" s="25" t="n"/>
      <c r="K446" s="25" t="n"/>
      <c r="L446" s="25" t="n"/>
      <c r="M446" s="26" t="n"/>
      <c r="N446" s="26" t="n"/>
      <c r="O446" s="27">
        <f>IF(OR($M446="",$N446=""),"",$N446/$M446)</f>
        <v/>
      </c>
      <c r="P446" s="28" t="n"/>
      <c r="Q446" s="24" t="n"/>
      <c r="R446" s="24" t="n"/>
      <c r="S446" s="24" t="n"/>
      <c r="T446" s="24" t="n"/>
      <c r="U446" s="24" t="n"/>
      <c r="V446" s="29">
        <f>IF($A446="","",$I$1+SUM($N$4:$N446))</f>
        <v/>
      </c>
      <c r="W446" s="30">
        <f>IF($A446="",0,$V446-MAX($I$1,MAX($V$4:$V446)))</f>
        <v/>
      </c>
    </row>
    <row r="447" ht="15" customHeight="1">
      <c r="A447" s="20" t="n"/>
      <c r="B447" s="21">
        <f>IF($A447="","",$A447-WEEKDAY($A447,3))</f>
        <v/>
      </c>
      <c r="C447" s="22">
        <f>IF($A447="","",CHOOSE(WEEKDAY($A447),"Domingo","Segunda","Terça","Quarta","Quinta","Sexta","Sábado"))</f>
        <v/>
      </c>
      <c r="D447" s="23" t="n"/>
      <c r="E447" s="22">
        <f>IF($D447="","",IF($D447&lt;TIME(10,0,0),"Antes das 10h",IF($D447&lt;TIME(12,0,0),"10h às 12h",IF($D447&lt;TIME(15,0,0),"12h às 15h","Depois das 15h"))))</f>
        <v/>
      </c>
      <c r="F447" s="24" t="n"/>
      <c r="G447" s="24" t="n"/>
      <c r="H447" s="24" t="n"/>
      <c r="I447" s="25" t="n"/>
      <c r="J447" s="25" t="n"/>
      <c r="K447" s="25" t="n"/>
      <c r="L447" s="25" t="n"/>
      <c r="M447" s="26" t="n"/>
      <c r="N447" s="26" t="n"/>
      <c r="O447" s="27">
        <f>IF(OR($M447="",$N447=""),"",$N447/$M447)</f>
        <v/>
      </c>
      <c r="P447" s="28" t="n"/>
      <c r="Q447" s="24" t="n"/>
      <c r="R447" s="24" t="n"/>
      <c r="S447" s="24" t="n"/>
      <c r="T447" s="24" t="n"/>
      <c r="U447" s="24" t="n"/>
      <c r="V447" s="29">
        <f>IF($A447="","",$I$1+SUM($N$4:$N447))</f>
        <v/>
      </c>
      <c r="W447" s="30">
        <f>IF($A447="",0,$V447-MAX($I$1,MAX($V$4:$V447)))</f>
        <v/>
      </c>
    </row>
    <row r="448" ht="15" customHeight="1">
      <c r="A448" s="20" t="n"/>
      <c r="B448" s="21">
        <f>IF($A448="","",$A448-WEEKDAY($A448,3))</f>
        <v/>
      </c>
      <c r="C448" s="22">
        <f>IF($A448="","",CHOOSE(WEEKDAY($A448),"Domingo","Segunda","Terça","Quarta","Quinta","Sexta","Sábado"))</f>
        <v/>
      </c>
      <c r="D448" s="23" t="n"/>
      <c r="E448" s="22">
        <f>IF($D448="","",IF($D448&lt;TIME(10,0,0),"Antes das 10h",IF($D448&lt;TIME(12,0,0),"10h às 12h",IF($D448&lt;TIME(15,0,0),"12h às 15h","Depois das 15h"))))</f>
        <v/>
      </c>
      <c r="F448" s="24" t="n"/>
      <c r="G448" s="24" t="n"/>
      <c r="H448" s="24" t="n"/>
      <c r="I448" s="25" t="n"/>
      <c r="J448" s="25" t="n"/>
      <c r="K448" s="25" t="n"/>
      <c r="L448" s="25" t="n"/>
      <c r="M448" s="26" t="n"/>
      <c r="N448" s="26" t="n"/>
      <c r="O448" s="27">
        <f>IF(OR($M448="",$N448=""),"",$N448/$M448)</f>
        <v/>
      </c>
      <c r="P448" s="28" t="n"/>
      <c r="Q448" s="24" t="n"/>
      <c r="R448" s="24" t="n"/>
      <c r="S448" s="24" t="n"/>
      <c r="T448" s="24" t="n"/>
      <c r="U448" s="24" t="n"/>
      <c r="V448" s="29">
        <f>IF($A448="","",$I$1+SUM($N$4:$N448))</f>
        <v/>
      </c>
      <c r="W448" s="30">
        <f>IF($A448="",0,$V448-MAX($I$1,MAX($V$4:$V448)))</f>
        <v/>
      </c>
    </row>
    <row r="449" ht="15" customHeight="1">
      <c r="A449" s="20" t="n"/>
      <c r="B449" s="21">
        <f>IF($A449="","",$A449-WEEKDAY($A449,3))</f>
        <v/>
      </c>
      <c r="C449" s="22">
        <f>IF($A449="","",CHOOSE(WEEKDAY($A449),"Domingo","Segunda","Terça","Quarta","Quinta","Sexta","Sábado"))</f>
        <v/>
      </c>
      <c r="D449" s="23" t="n"/>
      <c r="E449" s="22">
        <f>IF($D449="","",IF($D449&lt;TIME(10,0,0),"Antes das 10h",IF($D449&lt;TIME(12,0,0),"10h às 12h",IF($D449&lt;TIME(15,0,0),"12h às 15h","Depois das 15h"))))</f>
        <v/>
      </c>
      <c r="F449" s="24" t="n"/>
      <c r="G449" s="24" t="n"/>
      <c r="H449" s="24" t="n"/>
      <c r="I449" s="25" t="n"/>
      <c r="J449" s="25" t="n"/>
      <c r="K449" s="25" t="n"/>
      <c r="L449" s="25" t="n"/>
      <c r="M449" s="26" t="n"/>
      <c r="N449" s="26" t="n"/>
      <c r="O449" s="27">
        <f>IF(OR($M449="",$N449=""),"",$N449/$M449)</f>
        <v/>
      </c>
      <c r="P449" s="28" t="n"/>
      <c r="Q449" s="24" t="n"/>
      <c r="R449" s="24" t="n"/>
      <c r="S449" s="24" t="n"/>
      <c r="T449" s="24" t="n"/>
      <c r="U449" s="24" t="n"/>
      <c r="V449" s="29">
        <f>IF($A449="","",$I$1+SUM($N$4:$N449))</f>
        <v/>
      </c>
      <c r="W449" s="30">
        <f>IF($A449="",0,$V449-MAX($I$1,MAX($V$4:$V449)))</f>
        <v/>
      </c>
    </row>
    <row r="450" ht="15" customHeight="1">
      <c r="A450" s="20" t="n"/>
      <c r="B450" s="21">
        <f>IF($A450="","",$A450-WEEKDAY($A450,3))</f>
        <v/>
      </c>
      <c r="C450" s="22">
        <f>IF($A450="","",CHOOSE(WEEKDAY($A450),"Domingo","Segunda","Terça","Quarta","Quinta","Sexta","Sábado"))</f>
        <v/>
      </c>
      <c r="D450" s="23" t="n"/>
      <c r="E450" s="22">
        <f>IF($D450="","",IF($D450&lt;TIME(10,0,0),"Antes das 10h",IF($D450&lt;TIME(12,0,0),"10h às 12h",IF($D450&lt;TIME(15,0,0),"12h às 15h","Depois das 15h"))))</f>
        <v/>
      </c>
      <c r="F450" s="24" t="n"/>
      <c r="G450" s="24" t="n"/>
      <c r="H450" s="24" t="n"/>
      <c r="I450" s="25" t="n"/>
      <c r="J450" s="25" t="n"/>
      <c r="K450" s="25" t="n"/>
      <c r="L450" s="25" t="n"/>
      <c r="M450" s="26" t="n"/>
      <c r="N450" s="26" t="n"/>
      <c r="O450" s="27">
        <f>IF(OR($M450="",$N450=""),"",$N450/$M450)</f>
        <v/>
      </c>
      <c r="P450" s="28" t="n"/>
      <c r="Q450" s="24" t="n"/>
      <c r="R450" s="24" t="n"/>
      <c r="S450" s="24" t="n"/>
      <c r="T450" s="24" t="n"/>
      <c r="U450" s="24" t="n"/>
      <c r="V450" s="29">
        <f>IF($A450="","",$I$1+SUM($N$4:$N450))</f>
        <v/>
      </c>
      <c r="W450" s="30">
        <f>IF($A450="",0,$V450-MAX($I$1,MAX($V$4:$V450)))</f>
        <v/>
      </c>
    </row>
    <row r="451" ht="15" customHeight="1">
      <c r="A451" s="20" t="n"/>
      <c r="B451" s="21">
        <f>IF($A451="","",$A451-WEEKDAY($A451,3))</f>
        <v/>
      </c>
      <c r="C451" s="22">
        <f>IF($A451="","",CHOOSE(WEEKDAY($A451),"Domingo","Segunda","Terça","Quarta","Quinta","Sexta","Sábado"))</f>
        <v/>
      </c>
      <c r="D451" s="23" t="n"/>
      <c r="E451" s="22">
        <f>IF($D451="","",IF($D451&lt;TIME(10,0,0),"Antes das 10h",IF($D451&lt;TIME(12,0,0),"10h às 12h",IF($D451&lt;TIME(15,0,0),"12h às 15h","Depois das 15h"))))</f>
        <v/>
      </c>
      <c r="F451" s="24" t="n"/>
      <c r="G451" s="24" t="n"/>
      <c r="H451" s="24" t="n"/>
      <c r="I451" s="25" t="n"/>
      <c r="J451" s="25" t="n"/>
      <c r="K451" s="25" t="n"/>
      <c r="L451" s="25" t="n"/>
      <c r="M451" s="26" t="n"/>
      <c r="N451" s="26" t="n"/>
      <c r="O451" s="27">
        <f>IF(OR($M451="",$N451=""),"",$N451/$M451)</f>
        <v/>
      </c>
      <c r="P451" s="28" t="n"/>
      <c r="Q451" s="24" t="n"/>
      <c r="R451" s="24" t="n"/>
      <c r="S451" s="24" t="n"/>
      <c r="T451" s="24" t="n"/>
      <c r="U451" s="24" t="n"/>
      <c r="V451" s="29">
        <f>IF($A451="","",$I$1+SUM($N$4:$N451))</f>
        <v/>
      </c>
      <c r="W451" s="30">
        <f>IF($A451="",0,$V451-MAX($I$1,MAX($V$4:$V451)))</f>
        <v/>
      </c>
    </row>
    <row r="452" ht="15" customHeight="1">
      <c r="A452" s="20" t="n"/>
      <c r="B452" s="21">
        <f>IF($A452="","",$A452-WEEKDAY($A452,3))</f>
        <v/>
      </c>
      <c r="C452" s="22">
        <f>IF($A452="","",CHOOSE(WEEKDAY($A452),"Domingo","Segunda","Terça","Quarta","Quinta","Sexta","Sábado"))</f>
        <v/>
      </c>
      <c r="D452" s="23" t="n"/>
      <c r="E452" s="22">
        <f>IF($D452="","",IF($D452&lt;TIME(10,0,0),"Antes das 10h",IF($D452&lt;TIME(12,0,0),"10h às 12h",IF($D452&lt;TIME(15,0,0),"12h às 15h","Depois das 15h"))))</f>
        <v/>
      </c>
      <c r="F452" s="24" t="n"/>
      <c r="G452" s="24" t="n"/>
      <c r="H452" s="24" t="n"/>
      <c r="I452" s="25" t="n"/>
      <c r="J452" s="25" t="n"/>
      <c r="K452" s="25" t="n"/>
      <c r="L452" s="25" t="n"/>
      <c r="M452" s="26" t="n"/>
      <c r="N452" s="26" t="n"/>
      <c r="O452" s="27">
        <f>IF(OR($M452="",$N452=""),"",$N452/$M452)</f>
        <v/>
      </c>
      <c r="P452" s="28" t="n"/>
      <c r="Q452" s="24" t="n"/>
      <c r="R452" s="24" t="n"/>
      <c r="S452" s="24" t="n"/>
      <c r="T452" s="24" t="n"/>
      <c r="U452" s="24" t="n"/>
      <c r="V452" s="29">
        <f>IF($A452="","",$I$1+SUM($N$4:$N452))</f>
        <v/>
      </c>
      <c r="W452" s="30">
        <f>IF($A452="",0,$V452-MAX($I$1,MAX($V$4:$V452)))</f>
        <v/>
      </c>
    </row>
    <row r="453" ht="15" customHeight="1">
      <c r="A453" s="20" t="n"/>
      <c r="B453" s="21">
        <f>IF($A453="","",$A453-WEEKDAY($A453,3))</f>
        <v/>
      </c>
      <c r="C453" s="22">
        <f>IF($A453="","",CHOOSE(WEEKDAY($A453),"Domingo","Segunda","Terça","Quarta","Quinta","Sexta","Sábado"))</f>
        <v/>
      </c>
      <c r="D453" s="23" t="n"/>
      <c r="E453" s="22">
        <f>IF($D453="","",IF($D453&lt;TIME(10,0,0),"Antes das 10h",IF($D453&lt;TIME(12,0,0),"10h às 12h",IF($D453&lt;TIME(15,0,0),"12h às 15h","Depois das 15h"))))</f>
        <v/>
      </c>
      <c r="F453" s="24" t="n"/>
      <c r="G453" s="24" t="n"/>
      <c r="H453" s="24" t="n"/>
      <c r="I453" s="25" t="n"/>
      <c r="J453" s="25" t="n"/>
      <c r="K453" s="25" t="n"/>
      <c r="L453" s="25" t="n"/>
      <c r="M453" s="26" t="n"/>
      <c r="N453" s="26" t="n"/>
      <c r="O453" s="27">
        <f>IF(OR($M453="",$N453=""),"",$N453/$M453)</f>
        <v/>
      </c>
      <c r="P453" s="28" t="n"/>
      <c r="Q453" s="24" t="n"/>
      <c r="R453" s="24" t="n"/>
      <c r="S453" s="24" t="n"/>
      <c r="T453" s="24" t="n"/>
      <c r="U453" s="24" t="n"/>
      <c r="V453" s="29">
        <f>IF($A453="","",$I$1+SUM($N$4:$N453))</f>
        <v/>
      </c>
      <c r="W453" s="30">
        <f>IF($A453="",0,$V453-MAX($I$1,MAX($V$4:$V453)))</f>
        <v/>
      </c>
    </row>
    <row r="454" ht="15" customHeight="1">
      <c r="A454" s="20" t="n"/>
      <c r="B454" s="21">
        <f>IF($A454="","",$A454-WEEKDAY($A454,3))</f>
        <v/>
      </c>
      <c r="C454" s="22">
        <f>IF($A454="","",CHOOSE(WEEKDAY($A454),"Domingo","Segunda","Terça","Quarta","Quinta","Sexta","Sábado"))</f>
        <v/>
      </c>
      <c r="D454" s="23" t="n"/>
      <c r="E454" s="22">
        <f>IF($D454="","",IF($D454&lt;TIME(10,0,0),"Antes das 10h",IF($D454&lt;TIME(12,0,0),"10h às 12h",IF($D454&lt;TIME(15,0,0),"12h às 15h","Depois das 15h"))))</f>
        <v/>
      </c>
      <c r="F454" s="24" t="n"/>
      <c r="G454" s="24" t="n"/>
      <c r="H454" s="24" t="n"/>
      <c r="I454" s="25" t="n"/>
      <c r="J454" s="25" t="n"/>
      <c r="K454" s="25" t="n"/>
      <c r="L454" s="25" t="n"/>
      <c r="M454" s="26" t="n"/>
      <c r="N454" s="26" t="n"/>
      <c r="O454" s="27">
        <f>IF(OR($M454="",$N454=""),"",$N454/$M454)</f>
        <v/>
      </c>
      <c r="P454" s="28" t="n"/>
      <c r="Q454" s="24" t="n"/>
      <c r="R454" s="24" t="n"/>
      <c r="S454" s="24" t="n"/>
      <c r="T454" s="24" t="n"/>
      <c r="U454" s="24" t="n"/>
      <c r="V454" s="29">
        <f>IF($A454="","",$I$1+SUM($N$4:$N454))</f>
        <v/>
      </c>
      <c r="W454" s="30">
        <f>IF($A454="",0,$V454-MAX($I$1,MAX($V$4:$V454)))</f>
        <v/>
      </c>
    </row>
    <row r="455" ht="15" customHeight="1">
      <c r="A455" s="20" t="n"/>
      <c r="B455" s="21">
        <f>IF($A455="","",$A455-WEEKDAY($A455,3))</f>
        <v/>
      </c>
      <c r="C455" s="22">
        <f>IF($A455="","",CHOOSE(WEEKDAY($A455),"Domingo","Segunda","Terça","Quarta","Quinta","Sexta","Sábado"))</f>
        <v/>
      </c>
      <c r="D455" s="23" t="n"/>
      <c r="E455" s="22">
        <f>IF($D455="","",IF($D455&lt;TIME(10,0,0),"Antes das 10h",IF($D455&lt;TIME(12,0,0),"10h às 12h",IF($D455&lt;TIME(15,0,0),"12h às 15h","Depois das 15h"))))</f>
        <v/>
      </c>
      <c r="F455" s="24" t="n"/>
      <c r="G455" s="24" t="n"/>
      <c r="H455" s="24" t="n"/>
      <c r="I455" s="25" t="n"/>
      <c r="J455" s="25" t="n"/>
      <c r="K455" s="25" t="n"/>
      <c r="L455" s="25" t="n"/>
      <c r="M455" s="26" t="n"/>
      <c r="N455" s="26" t="n"/>
      <c r="O455" s="27">
        <f>IF(OR($M455="",$N455=""),"",$N455/$M455)</f>
        <v/>
      </c>
      <c r="P455" s="28" t="n"/>
      <c r="Q455" s="24" t="n"/>
      <c r="R455" s="24" t="n"/>
      <c r="S455" s="24" t="n"/>
      <c r="T455" s="24" t="n"/>
      <c r="U455" s="24" t="n"/>
      <c r="V455" s="29">
        <f>IF($A455="","",$I$1+SUM($N$4:$N455))</f>
        <v/>
      </c>
      <c r="W455" s="30">
        <f>IF($A455="",0,$V455-MAX($I$1,MAX($V$4:$V455)))</f>
        <v/>
      </c>
    </row>
    <row r="456" ht="15" customHeight="1">
      <c r="A456" s="20" t="n"/>
      <c r="B456" s="21">
        <f>IF($A456="","",$A456-WEEKDAY($A456,3))</f>
        <v/>
      </c>
      <c r="C456" s="22">
        <f>IF($A456="","",CHOOSE(WEEKDAY($A456),"Domingo","Segunda","Terça","Quarta","Quinta","Sexta","Sábado"))</f>
        <v/>
      </c>
      <c r="D456" s="23" t="n"/>
      <c r="E456" s="22">
        <f>IF($D456="","",IF($D456&lt;TIME(10,0,0),"Antes das 10h",IF($D456&lt;TIME(12,0,0),"10h às 12h",IF($D456&lt;TIME(15,0,0),"12h às 15h","Depois das 15h"))))</f>
        <v/>
      </c>
      <c r="F456" s="24" t="n"/>
      <c r="G456" s="24" t="n"/>
      <c r="H456" s="24" t="n"/>
      <c r="I456" s="25" t="n"/>
      <c r="J456" s="25" t="n"/>
      <c r="K456" s="25" t="n"/>
      <c r="L456" s="25" t="n"/>
      <c r="M456" s="26" t="n"/>
      <c r="N456" s="26" t="n"/>
      <c r="O456" s="27">
        <f>IF(OR($M456="",$N456=""),"",$N456/$M456)</f>
        <v/>
      </c>
      <c r="P456" s="28" t="n"/>
      <c r="Q456" s="24" t="n"/>
      <c r="R456" s="24" t="n"/>
      <c r="S456" s="24" t="n"/>
      <c r="T456" s="24" t="n"/>
      <c r="U456" s="24" t="n"/>
      <c r="V456" s="29">
        <f>IF($A456="","",$I$1+SUM($N$4:$N456))</f>
        <v/>
      </c>
      <c r="W456" s="30">
        <f>IF($A456="",0,$V456-MAX($I$1,MAX($V$4:$V456)))</f>
        <v/>
      </c>
    </row>
    <row r="457" ht="15" customHeight="1">
      <c r="A457" s="20" t="n"/>
      <c r="B457" s="21">
        <f>IF($A457="","",$A457-WEEKDAY($A457,3))</f>
        <v/>
      </c>
      <c r="C457" s="22">
        <f>IF($A457="","",CHOOSE(WEEKDAY($A457),"Domingo","Segunda","Terça","Quarta","Quinta","Sexta","Sábado"))</f>
        <v/>
      </c>
      <c r="D457" s="23" t="n"/>
      <c r="E457" s="22">
        <f>IF($D457="","",IF($D457&lt;TIME(10,0,0),"Antes das 10h",IF($D457&lt;TIME(12,0,0),"10h às 12h",IF($D457&lt;TIME(15,0,0),"12h às 15h","Depois das 15h"))))</f>
        <v/>
      </c>
      <c r="F457" s="24" t="n"/>
      <c r="G457" s="24" t="n"/>
      <c r="H457" s="24" t="n"/>
      <c r="I457" s="25" t="n"/>
      <c r="J457" s="25" t="n"/>
      <c r="K457" s="25" t="n"/>
      <c r="L457" s="25" t="n"/>
      <c r="M457" s="26" t="n"/>
      <c r="N457" s="26" t="n"/>
      <c r="O457" s="27">
        <f>IF(OR($M457="",$N457=""),"",$N457/$M457)</f>
        <v/>
      </c>
      <c r="P457" s="28" t="n"/>
      <c r="Q457" s="24" t="n"/>
      <c r="R457" s="24" t="n"/>
      <c r="S457" s="24" t="n"/>
      <c r="T457" s="24" t="n"/>
      <c r="U457" s="24" t="n"/>
      <c r="V457" s="29">
        <f>IF($A457="","",$I$1+SUM($N$4:$N457))</f>
        <v/>
      </c>
      <c r="W457" s="30">
        <f>IF($A457="",0,$V457-MAX($I$1,MAX($V$4:$V457)))</f>
        <v/>
      </c>
    </row>
    <row r="458" ht="15" customHeight="1">
      <c r="A458" s="20" t="n"/>
      <c r="B458" s="21">
        <f>IF($A458="","",$A458-WEEKDAY($A458,3))</f>
        <v/>
      </c>
      <c r="C458" s="22">
        <f>IF($A458="","",CHOOSE(WEEKDAY($A458),"Domingo","Segunda","Terça","Quarta","Quinta","Sexta","Sábado"))</f>
        <v/>
      </c>
      <c r="D458" s="23" t="n"/>
      <c r="E458" s="22">
        <f>IF($D458="","",IF($D458&lt;TIME(10,0,0),"Antes das 10h",IF($D458&lt;TIME(12,0,0),"10h às 12h",IF($D458&lt;TIME(15,0,0),"12h às 15h","Depois das 15h"))))</f>
        <v/>
      </c>
      <c r="F458" s="24" t="n"/>
      <c r="G458" s="24" t="n"/>
      <c r="H458" s="24" t="n"/>
      <c r="I458" s="25" t="n"/>
      <c r="J458" s="25" t="n"/>
      <c r="K458" s="25" t="n"/>
      <c r="L458" s="25" t="n"/>
      <c r="M458" s="26" t="n"/>
      <c r="N458" s="26" t="n"/>
      <c r="O458" s="27">
        <f>IF(OR($M458="",$N458=""),"",$N458/$M458)</f>
        <v/>
      </c>
      <c r="P458" s="28" t="n"/>
      <c r="Q458" s="24" t="n"/>
      <c r="R458" s="24" t="n"/>
      <c r="S458" s="24" t="n"/>
      <c r="T458" s="24" t="n"/>
      <c r="U458" s="24" t="n"/>
      <c r="V458" s="29">
        <f>IF($A458="","",$I$1+SUM($N$4:$N458))</f>
        <v/>
      </c>
      <c r="W458" s="30">
        <f>IF($A458="",0,$V458-MAX($I$1,MAX($V$4:$V458)))</f>
        <v/>
      </c>
    </row>
    <row r="459" ht="15" customHeight="1">
      <c r="A459" s="20" t="n"/>
      <c r="B459" s="21">
        <f>IF($A459="","",$A459-WEEKDAY($A459,3))</f>
        <v/>
      </c>
      <c r="C459" s="22">
        <f>IF($A459="","",CHOOSE(WEEKDAY($A459),"Domingo","Segunda","Terça","Quarta","Quinta","Sexta","Sábado"))</f>
        <v/>
      </c>
      <c r="D459" s="23" t="n"/>
      <c r="E459" s="22">
        <f>IF($D459="","",IF($D459&lt;TIME(10,0,0),"Antes das 10h",IF($D459&lt;TIME(12,0,0),"10h às 12h",IF($D459&lt;TIME(15,0,0),"12h às 15h","Depois das 15h"))))</f>
        <v/>
      </c>
      <c r="F459" s="24" t="n"/>
      <c r="G459" s="24" t="n"/>
      <c r="H459" s="24" t="n"/>
      <c r="I459" s="25" t="n"/>
      <c r="J459" s="25" t="n"/>
      <c r="K459" s="25" t="n"/>
      <c r="L459" s="25" t="n"/>
      <c r="M459" s="26" t="n"/>
      <c r="N459" s="26" t="n"/>
      <c r="O459" s="27">
        <f>IF(OR($M459="",$N459=""),"",$N459/$M459)</f>
        <v/>
      </c>
      <c r="P459" s="28" t="n"/>
      <c r="Q459" s="24" t="n"/>
      <c r="R459" s="24" t="n"/>
      <c r="S459" s="24" t="n"/>
      <c r="T459" s="24" t="n"/>
      <c r="U459" s="24" t="n"/>
      <c r="V459" s="29">
        <f>IF($A459="","",$I$1+SUM($N$4:$N459))</f>
        <v/>
      </c>
      <c r="W459" s="30">
        <f>IF($A459="",0,$V459-MAX($I$1,MAX($V$4:$V459)))</f>
        <v/>
      </c>
    </row>
    <row r="460" ht="15" customHeight="1">
      <c r="A460" s="20" t="n"/>
      <c r="B460" s="21">
        <f>IF($A460="","",$A460-WEEKDAY($A460,3))</f>
        <v/>
      </c>
      <c r="C460" s="22">
        <f>IF($A460="","",CHOOSE(WEEKDAY($A460),"Domingo","Segunda","Terça","Quarta","Quinta","Sexta","Sábado"))</f>
        <v/>
      </c>
      <c r="D460" s="23" t="n"/>
      <c r="E460" s="22">
        <f>IF($D460="","",IF($D460&lt;TIME(10,0,0),"Antes das 10h",IF($D460&lt;TIME(12,0,0),"10h às 12h",IF($D460&lt;TIME(15,0,0),"12h às 15h","Depois das 15h"))))</f>
        <v/>
      </c>
      <c r="F460" s="24" t="n"/>
      <c r="G460" s="24" t="n"/>
      <c r="H460" s="24" t="n"/>
      <c r="I460" s="25" t="n"/>
      <c r="J460" s="25" t="n"/>
      <c r="K460" s="25" t="n"/>
      <c r="L460" s="25" t="n"/>
      <c r="M460" s="26" t="n"/>
      <c r="N460" s="26" t="n"/>
      <c r="O460" s="27">
        <f>IF(OR($M460="",$N460=""),"",$N460/$M460)</f>
        <v/>
      </c>
      <c r="P460" s="28" t="n"/>
      <c r="Q460" s="24" t="n"/>
      <c r="R460" s="24" t="n"/>
      <c r="S460" s="24" t="n"/>
      <c r="T460" s="24" t="n"/>
      <c r="U460" s="24" t="n"/>
      <c r="V460" s="29">
        <f>IF($A460="","",$I$1+SUM($N$4:$N460))</f>
        <v/>
      </c>
      <c r="W460" s="30">
        <f>IF($A460="",0,$V460-MAX($I$1,MAX($V$4:$V460)))</f>
        <v/>
      </c>
    </row>
    <row r="461" ht="15" customHeight="1">
      <c r="A461" s="20" t="n"/>
      <c r="B461" s="21">
        <f>IF($A461="","",$A461-WEEKDAY($A461,3))</f>
        <v/>
      </c>
      <c r="C461" s="22">
        <f>IF($A461="","",CHOOSE(WEEKDAY($A461),"Domingo","Segunda","Terça","Quarta","Quinta","Sexta","Sábado"))</f>
        <v/>
      </c>
      <c r="D461" s="23" t="n"/>
      <c r="E461" s="22">
        <f>IF($D461="","",IF($D461&lt;TIME(10,0,0),"Antes das 10h",IF($D461&lt;TIME(12,0,0),"10h às 12h",IF($D461&lt;TIME(15,0,0),"12h às 15h","Depois das 15h"))))</f>
        <v/>
      </c>
      <c r="F461" s="24" t="n"/>
      <c r="G461" s="24" t="n"/>
      <c r="H461" s="24" t="n"/>
      <c r="I461" s="25" t="n"/>
      <c r="J461" s="25" t="n"/>
      <c r="K461" s="25" t="n"/>
      <c r="L461" s="25" t="n"/>
      <c r="M461" s="26" t="n"/>
      <c r="N461" s="26" t="n"/>
      <c r="O461" s="27">
        <f>IF(OR($M461="",$N461=""),"",$N461/$M461)</f>
        <v/>
      </c>
      <c r="P461" s="28" t="n"/>
      <c r="Q461" s="24" t="n"/>
      <c r="R461" s="24" t="n"/>
      <c r="S461" s="24" t="n"/>
      <c r="T461" s="24" t="n"/>
      <c r="U461" s="24" t="n"/>
      <c r="V461" s="29">
        <f>IF($A461="","",$I$1+SUM($N$4:$N461))</f>
        <v/>
      </c>
      <c r="W461" s="30">
        <f>IF($A461="",0,$V461-MAX($I$1,MAX($V$4:$V461)))</f>
        <v/>
      </c>
    </row>
    <row r="462" ht="15" customHeight="1">
      <c r="A462" s="20" t="n"/>
      <c r="B462" s="21">
        <f>IF($A462="","",$A462-WEEKDAY($A462,3))</f>
        <v/>
      </c>
      <c r="C462" s="22">
        <f>IF($A462="","",CHOOSE(WEEKDAY($A462),"Domingo","Segunda","Terça","Quarta","Quinta","Sexta","Sábado"))</f>
        <v/>
      </c>
      <c r="D462" s="23" t="n"/>
      <c r="E462" s="22">
        <f>IF($D462="","",IF($D462&lt;TIME(10,0,0),"Antes das 10h",IF($D462&lt;TIME(12,0,0),"10h às 12h",IF($D462&lt;TIME(15,0,0),"12h às 15h","Depois das 15h"))))</f>
        <v/>
      </c>
      <c r="F462" s="24" t="n"/>
      <c r="G462" s="24" t="n"/>
      <c r="H462" s="24" t="n"/>
      <c r="I462" s="25" t="n"/>
      <c r="J462" s="25" t="n"/>
      <c r="K462" s="25" t="n"/>
      <c r="L462" s="25" t="n"/>
      <c r="M462" s="26" t="n"/>
      <c r="N462" s="26" t="n"/>
      <c r="O462" s="27">
        <f>IF(OR($M462="",$N462=""),"",$N462/$M462)</f>
        <v/>
      </c>
      <c r="P462" s="28" t="n"/>
      <c r="Q462" s="24" t="n"/>
      <c r="R462" s="24" t="n"/>
      <c r="S462" s="24" t="n"/>
      <c r="T462" s="24" t="n"/>
      <c r="U462" s="24" t="n"/>
      <c r="V462" s="29">
        <f>IF($A462="","",$I$1+SUM($N$4:$N462))</f>
        <v/>
      </c>
      <c r="W462" s="30">
        <f>IF($A462="",0,$V462-MAX($I$1,MAX($V$4:$V462)))</f>
        <v/>
      </c>
    </row>
    <row r="463" ht="15" customHeight="1">
      <c r="A463" s="20" t="n"/>
      <c r="B463" s="21">
        <f>IF($A463="","",$A463-WEEKDAY($A463,3))</f>
        <v/>
      </c>
      <c r="C463" s="22">
        <f>IF($A463="","",CHOOSE(WEEKDAY($A463),"Domingo","Segunda","Terça","Quarta","Quinta","Sexta","Sábado"))</f>
        <v/>
      </c>
      <c r="D463" s="23" t="n"/>
      <c r="E463" s="22">
        <f>IF($D463="","",IF($D463&lt;TIME(10,0,0),"Antes das 10h",IF($D463&lt;TIME(12,0,0),"10h às 12h",IF($D463&lt;TIME(15,0,0),"12h às 15h","Depois das 15h"))))</f>
        <v/>
      </c>
      <c r="F463" s="24" t="n"/>
      <c r="G463" s="24" t="n"/>
      <c r="H463" s="24" t="n"/>
      <c r="I463" s="25" t="n"/>
      <c r="J463" s="25" t="n"/>
      <c r="K463" s="25" t="n"/>
      <c r="L463" s="25" t="n"/>
      <c r="M463" s="26" t="n"/>
      <c r="N463" s="26" t="n"/>
      <c r="O463" s="27">
        <f>IF(OR($M463="",$N463=""),"",$N463/$M463)</f>
        <v/>
      </c>
      <c r="P463" s="28" t="n"/>
      <c r="Q463" s="24" t="n"/>
      <c r="R463" s="24" t="n"/>
      <c r="S463" s="24" t="n"/>
      <c r="T463" s="24" t="n"/>
      <c r="U463" s="24" t="n"/>
      <c r="V463" s="29">
        <f>IF($A463="","",$I$1+SUM($N$4:$N463))</f>
        <v/>
      </c>
      <c r="W463" s="30">
        <f>IF($A463="",0,$V463-MAX($I$1,MAX($V$4:$V463)))</f>
        <v/>
      </c>
    </row>
    <row r="464" ht="15" customHeight="1">
      <c r="A464" s="20" t="n"/>
      <c r="B464" s="21">
        <f>IF($A464="","",$A464-WEEKDAY($A464,3))</f>
        <v/>
      </c>
      <c r="C464" s="22">
        <f>IF($A464="","",CHOOSE(WEEKDAY($A464),"Domingo","Segunda","Terça","Quarta","Quinta","Sexta","Sábado"))</f>
        <v/>
      </c>
      <c r="D464" s="23" t="n"/>
      <c r="E464" s="22">
        <f>IF($D464="","",IF($D464&lt;TIME(10,0,0),"Antes das 10h",IF($D464&lt;TIME(12,0,0),"10h às 12h",IF($D464&lt;TIME(15,0,0),"12h às 15h","Depois das 15h"))))</f>
        <v/>
      </c>
      <c r="F464" s="24" t="n"/>
      <c r="G464" s="24" t="n"/>
      <c r="H464" s="24" t="n"/>
      <c r="I464" s="25" t="n"/>
      <c r="J464" s="25" t="n"/>
      <c r="K464" s="25" t="n"/>
      <c r="L464" s="25" t="n"/>
      <c r="M464" s="26" t="n"/>
      <c r="N464" s="26" t="n"/>
      <c r="O464" s="27">
        <f>IF(OR($M464="",$N464=""),"",$N464/$M464)</f>
        <v/>
      </c>
      <c r="P464" s="28" t="n"/>
      <c r="Q464" s="24" t="n"/>
      <c r="R464" s="24" t="n"/>
      <c r="S464" s="24" t="n"/>
      <c r="T464" s="24" t="n"/>
      <c r="U464" s="24" t="n"/>
      <c r="V464" s="29">
        <f>IF($A464="","",$I$1+SUM($N$4:$N464))</f>
        <v/>
      </c>
      <c r="W464" s="30">
        <f>IF($A464="",0,$V464-MAX($I$1,MAX($V$4:$V464)))</f>
        <v/>
      </c>
    </row>
    <row r="465" ht="15" customHeight="1">
      <c r="A465" s="20" t="n"/>
      <c r="B465" s="21">
        <f>IF($A465="","",$A465-WEEKDAY($A465,3))</f>
        <v/>
      </c>
      <c r="C465" s="22">
        <f>IF($A465="","",CHOOSE(WEEKDAY($A465),"Domingo","Segunda","Terça","Quarta","Quinta","Sexta","Sábado"))</f>
        <v/>
      </c>
      <c r="D465" s="23" t="n"/>
      <c r="E465" s="22">
        <f>IF($D465="","",IF($D465&lt;TIME(10,0,0),"Antes das 10h",IF($D465&lt;TIME(12,0,0),"10h às 12h",IF($D465&lt;TIME(15,0,0),"12h às 15h","Depois das 15h"))))</f>
        <v/>
      </c>
      <c r="F465" s="24" t="n"/>
      <c r="G465" s="24" t="n"/>
      <c r="H465" s="24" t="n"/>
      <c r="I465" s="25" t="n"/>
      <c r="J465" s="25" t="n"/>
      <c r="K465" s="25" t="n"/>
      <c r="L465" s="25" t="n"/>
      <c r="M465" s="26" t="n"/>
      <c r="N465" s="26" t="n"/>
      <c r="O465" s="27">
        <f>IF(OR($M465="",$N465=""),"",$N465/$M465)</f>
        <v/>
      </c>
      <c r="P465" s="28" t="n"/>
      <c r="Q465" s="24" t="n"/>
      <c r="R465" s="24" t="n"/>
      <c r="S465" s="24" t="n"/>
      <c r="T465" s="24" t="n"/>
      <c r="U465" s="24" t="n"/>
      <c r="V465" s="29">
        <f>IF($A465="","",$I$1+SUM($N$4:$N465))</f>
        <v/>
      </c>
      <c r="W465" s="30">
        <f>IF($A465="",0,$V465-MAX($I$1,MAX($V$4:$V465)))</f>
        <v/>
      </c>
    </row>
    <row r="466" ht="15" customHeight="1">
      <c r="A466" s="20" t="n"/>
      <c r="B466" s="21">
        <f>IF($A466="","",$A466-WEEKDAY($A466,3))</f>
        <v/>
      </c>
      <c r="C466" s="22">
        <f>IF($A466="","",CHOOSE(WEEKDAY($A466),"Domingo","Segunda","Terça","Quarta","Quinta","Sexta","Sábado"))</f>
        <v/>
      </c>
      <c r="D466" s="23" t="n"/>
      <c r="E466" s="22">
        <f>IF($D466="","",IF($D466&lt;TIME(10,0,0),"Antes das 10h",IF($D466&lt;TIME(12,0,0),"10h às 12h",IF($D466&lt;TIME(15,0,0),"12h às 15h","Depois das 15h"))))</f>
        <v/>
      </c>
      <c r="F466" s="24" t="n"/>
      <c r="G466" s="24" t="n"/>
      <c r="H466" s="24" t="n"/>
      <c r="I466" s="25" t="n"/>
      <c r="J466" s="25" t="n"/>
      <c r="K466" s="25" t="n"/>
      <c r="L466" s="25" t="n"/>
      <c r="M466" s="26" t="n"/>
      <c r="N466" s="26" t="n"/>
      <c r="O466" s="27">
        <f>IF(OR($M466="",$N466=""),"",$N466/$M466)</f>
        <v/>
      </c>
      <c r="P466" s="28" t="n"/>
      <c r="Q466" s="24" t="n"/>
      <c r="R466" s="24" t="n"/>
      <c r="S466" s="24" t="n"/>
      <c r="T466" s="24" t="n"/>
      <c r="U466" s="24" t="n"/>
      <c r="V466" s="29">
        <f>IF($A466="","",$I$1+SUM($N$4:$N466))</f>
        <v/>
      </c>
      <c r="W466" s="30">
        <f>IF($A466="",0,$V466-MAX($I$1,MAX($V$4:$V466)))</f>
        <v/>
      </c>
    </row>
    <row r="467" ht="15" customHeight="1">
      <c r="A467" s="20" t="n"/>
      <c r="B467" s="21">
        <f>IF($A467="","",$A467-WEEKDAY($A467,3))</f>
        <v/>
      </c>
      <c r="C467" s="22">
        <f>IF($A467="","",CHOOSE(WEEKDAY($A467),"Domingo","Segunda","Terça","Quarta","Quinta","Sexta","Sábado"))</f>
        <v/>
      </c>
      <c r="D467" s="23" t="n"/>
      <c r="E467" s="22">
        <f>IF($D467="","",IF($D467&lt;TIME(10,0,0),"Antes das 10h",IF($D467&lt;TIME(12,0,0),"10h às 12h",IF($D467&lt;TIME(15,0,0),"12h às 15h","Depois das 15h"))))</f>
        <v/>
      </c>
      <c r="F467" s="24" t="n"/>
      <c r="G467" s="24" t="n"/>
      <c r="H467" s="24" t="n"/>
      <c r="I467" s="25" t="n"/>
      <c r="J467" s="25" t="n"/>
      <c r="K467" s="25" t="n"/>
      <c r="L467" s="25" t="n"/>
      <c r="M467" s="26" t="n"/>
      <c r="N467" s="26" t="n"/>
      <c r="O467" s="27">
        <f>IF(OR($M467="",$N467=""),"",$N467/$M467)</f>
        <v/>
      </c>
      <c r="P467" s="28" t="n"/>
      <c r="Q467" s="24" t="n"/>
      <c r="R467" s="24" t="n"/>
      <c r="S467" s="24" t="n"/>
      <c r="T467" s="24" t="n"/>
      <c r="U467" s="24" t="n"/>
      <c r="V467" s="29">
        <f>IF($A467="","",$I$1+SUM($N$4:$N467))</f>
        <v/>
      </c>
      <c r="W467" s="30">
        <f>IF($A467="",0,$V467-MAX($I$1,MAX($V$4:$V467)))</f>
        <v/>
      </c>
    </row>
    <row r="468" ht="15" customHeight="1">
      <c r="A468" s="20" t="n"/>
      <c r="B468" s="21">
        <f>IF($A468="","",$A468-WEEKDAY($A468,3))</f>
        <v/>
      </c>
      <c r="C468" s="22">
        <f>IF($A468="","",CHOOSE(WEEKDAY($A468),"Domingo","Segunda","Terça","Quarta","Quinta","Sexta","Sábado"))</f>
        <v/>
      </c>
      <c r="D468" s="23" t="n"/>
      <c r="E468" s="22">
        <f>IF($D468="","",IF($D468&lt;TIME(10,0,0),"Antes das 10h",IF($D468&lt;TIME(12,0,0),"10h às 12h",IF($D468&lt;TIME(15,0,0),"12h às 15h","Depois das 15h"))))</f>
        <v/>
      </c>
      <c r="F468" s="24" t="n"/>
      <c r="G468" s="24" t="n"/>
      <c r="H468" s="24" t="n"/>
      <c r="I468" s="25" t="n"/>
      <c r="J468" s="25" t="n"/>
      <c r="K468" s="25" t="n"/>
      <c r="L468" s="25" t="n"/>
      <c r="M468" s="26" t="n"/>
      <c r="N468" s="26" t="n"/>
      <c r="O468" s="27">
        <f>IF(OR($M468="",$N468=""),"",$N468/$M468)</f>
        <v/>
      </c>
      <c r="P468" s="28" t="n"/>
      <c r="Q468" s="24" t="n"/>
      <c r="R468" s="24" t="n"/>
      <c r="S468" s="24" t="n"/>
      <c r="T468" s="24" t="n"/>
      <c r="U468" s="24" t="n"/>
      <c r="V468" s="29">
        <f>IF($A468="","",$I$1+SUM($N$4:$N468))</f>
        <v/>
      </c>
      <c r="W468" s="30">
        <f>IF($A468="",0,$V468-MAX($I$1,MAX($V$4:$V468)))</f>
        <v/>
      </c>
    </row>
    <row r="469" ht="15" customHeight="1">
      <c r="A469" s="20" t="n"/>
      <c r="B469" s="21">
        <f>IF($A469="","",$A469-WEEKDAY($A469,3))</f>
        <v/>
      </c>
      <c r="C469" s="22">
        <f>IF($A469="","",CHOOSE(WEEKDAY($A469),"Domingo","Segunda","Terça","Quarta","Quinta","Sexta","Sábado"))</f>
        <v/>
      </c>
      <c r="D469" s="23" t="n"/>
      <c r="E469" s="22">
        <f>IF($D469="","",IF($D469&lt;TIME(10,0,0),"Antes das 10h",IF($D469&lt;TIME(12,0,0),"10h às 12h",IF($D469&lt;TIME(15,0,0),"12h às 15h","Depois das 15h"))))</f>
        <v/>
      </c>
      <c r="F469" s="24" t="n"/>
      <c r="G469" s="24" t="n"/>
      <c r="H469" s="24" t="n"/>
      <c r="I469" s="25" t="n"/>
      <c r="J469" s="25" t="n"/>
      <c r="K469" s="25" t="n"/>
      <c r="L469" s="25" t="n"/>
      <c r="M469" s="26" t="n"/>
      <c r="N469" s="26" t="n"/>
      <c r="O469" s="27">
        <f>IF(OR($M469="",$N469=""),"",$N469/$M469)</f>
        <v/>
      </c>
      <c r="P469" s="28" t="n"/>
      <c r="Q469" s="24" t="n"/>
      <c r="R469" s="24" t="n"/>
      <c r="S469" s="24" t="n"/>
      <c r="T469" s="24" t="n"/>
      <c r="U469" s="24" t="n"/>
      <c r="V469" s="29">
        <f>IF($A469="","",$I$1+SUM($N$4:$N469))</f>
        <v/>
      </c>
      <c r="W469" s="30">
        <f>IF($A469="",0,$V469-MAX($I$1,MAX($V$4:$V469)))</f>
        <v/>
      </c>
    </row>
    <row r="470" ht="15" customHeight="1">
      <c r="A470" s="20" t="n"/>
      <c r="B470" s="21">
        <f>IF($A470="","",$A470-WEEKDAY($A470,3))</f>
        <v/>
      </c>
      <c r="C470" s="22">
        <f>IF($A470="","",CHOOSE(WEEKDAY($A470),"Domingo","Segunda","Terça","Quarta","Quinta","Sexta","Sábado"))</f>
        <v/>
      </c>
      <c r="D470" s="23" t="n"/>
      <c r="E470" s="22">
        <f>IF($D470="","",IF($D470&lt;TIME(10,0,0),"Antes das 10h",IF($D470&lt;TIME(12,0,0),"10h às 12h",IF($D470&lt;TIME(15,0,0),"12h às 15h","Depois das 15h"))))</f>
        <v/>
      </c>
      <c r="F470" s="24" t="n"/>
      <c r="G470" s="24" t="n"/>
      <c r="H470" s="24" t="n"/>
      <c r="I470" s="25" t="n"/>
      <c r="J470" s="25" t="n"/>
      <c r="K470" s="25" t="n"/>
      <c r="L470" s="25" t="n"/>
      <c r="M470" s="26" t="n"/>
      <c r="N470" s="26" t="n"/>
      <c r="O470" s="27">
        <f>IF(OR($M470="",$N470=""),"",$N470/$M470)</f>
        <v/>
      </c>
      <c r="P470" s="28" t="n"/>
      <c r="Q470" s="24" t="n"/>
      <c r="R470" s="24" t="n"/>
      <c r="S470" s="24" t="n"/>
      <c r="T470" s="24" t="n"/>
      <c r="U470" s="24" t="n"/>
      <c r="V470" s="29">
        <f>IF($A470="","",$I$1+SUM($N$4:$N470))</f>
        <v/>
      </c>
      <c r="W470" s="30">
        <f>IF($A470="",0,$V470-MAX($I$1,MAX($V$4:$V470)))</f>
        <v/>
      </c>
    </row>
    <row r="471" ht="15" customHeight="1">
      <c r="A471" s="20" t="n"/>
      <c r="B471" s="21">
        <f>IF($A471="","",$A471-WEEKDAY($A471,3))</f>
        <v/>
      </c>
      <c r="C471" s="22">
        <f>IF($A471="","",CHOOSE(WEEKDAY($A471),"Domingo","Segunda","Terça","Quarta","Quinta","Sexta","Sábado"))</f>
        <v/>
      </c>
      <c r="D471" s="23" t="n"/>
      <c r="E471" s="22">
        <f>IF($D471="","",IF($D471&lt;TIME(10,0,0),"Antes das 10h",IF($D471&lt;TIME(12,0,0),"10h às 12h",IF($D471&lt;TIME(15,0,0),"12h às 15h","Depois das 15h"))))</f>
        <v/>
      </c>
      <c r="F471" s="24" t="n"/>
      <c r="G471" s="24" t="n"/>
      <c r="H471" s="24" t="n"/>
      <c r="I471" s="25" t="n"/>
      <c r="J471" s="25" t="n"/>
      <c r="K471" s="25" t="n"/>
      <c r="L471" s="25" t="n"/>
      <c r="M471" s="26" t="n"/>
      <c r="N471" s="26" t="n"/>
      <c r="O471" s="27">
        <f>IF(OR($M471="",$N471=""),"",$N471/$M471)</f>
        <v/>
      </c>
      <c r="P471" s="28" t="n"/>
      <c r="Q471" s="24" t="n"/>
      <c r="R471" s="24" t="n"/>
      <c r="S471" s="24" t="n"/>
      <c r="T471" s="24" t="n"/>
      <c r="U471" s="24" t="n"/>
      <c r="V471" s="29">
        <f>IF($A471="","",$I$1+SUM($N$4:$N471))</f>
        <v/>
      </c>
      <c r="W471" s="30">
        <f>IF($A471="",0,$V471-MAX($I$1,MAX($V$4:$V471)))</f>
        <v/>
      </c>
    </row>
    <row r="472" ht="15" customHeight="1">
      <c r="A472" s="20" t="n"/>
      <c r="B472" s="21">
        <f>IF($A472="","",$A472-WEEKDAY($A472,3))</f>
        <v/>
      </c>
      <c r="C472" s="22">
        <f>IF($A472="","",CHOOSE(WEEKDAY($A472),"Domingo","Segunda","Terça","Quarta","Quinta","Sexta","Sábado"))</f>
        <v/>
      </c>
      <c r="D472" s="23" t="n"/>
      <c r="E472" s="22">
        <f>IF($D472="","",IF($D472&lt;TIME(10,0,0),"Antes das 10h",IF($D472&lt;TIME(12,0,0),"10h às 12h",IF($D472&lt;TIME(15,0,0),"12h às 15h","Depois das 15h"))))</f>
        <v/>
      </c>
      <c r="F472" s="24" t="n"/>
      <c r="G472" s="24" t="n"/>
      <c r="H472" s="24" t="n"/>
      <c r="I472" s="25" t="n"/>
      <c r="J472" s="25" t="n"/>
      <c r="K472" s="25" t="n"/>
      <c r="L472" s="25" t="n"/>
      <c r="M472" s="26" t="n"/>
      <c r="N472" s="26" t="n"/>
      <c r="O472" s="27">
        <f>IF(OR($M472="",$N472=""),"",$N472/$M472)</f>
        <v/>
      </c>
      <c r="P472" s="28" t="n"/>
      <c r="Q472" s="24" t="n"/>
      <c r="R472" s="24" t="n"/>
      <c r="S472" s="24" t="n"/>
      <c r="T472" s="24" t="n"/>
      <c r="U472" s="24" t="n"/>
      <c r="V472" s="29">
        <f>IF($A472="","",$I$1+SUM($N$4:$N472))</f>
        <v/>
      </c>
      <c r="W472" s="30">
        <f>IF($A472="",0,$V472-MAX($I$1,MAX($V$4:$V472)))</f>
        <v/>
      </c>
    </row>
    <row r="473" ht="15" customHeight="1">
      <c r="A473" s="20" t="n"/>
      <c r="B473" s="21">
        <f>IF($A473="","",$A473-WEEKDAY($A473,3))</f>
        <v/>
      </c>
      <c r="C473" s="22">
        <f>IF($A473="","",CHOOSE(WEEKDAY($A473),"Domingo","Segunda","Terça","Quarta","Quinta","Sexta","Sábado"))</f>
        <v/>
      </c>
      <c r="D473" s="23" t="n"/>
      <c r="E473" s="22">
        <f>IF($D473="","",IF($D473&lt;TIME(10,0,0),"Antes das 10h",IF($D473&lt;TIME(12,0,0),"10h às 12h",IF($D473&lt;TIME(15,0,0),"12h às 15h","Depois das 15h"))))</f>
        <v/>
      </c>
      <c r="F473" s="24" t="n"/>
      <c r="G473" s="24" t="n"/>
      <c r="H473" s="24" t="n"/>
      <c r="I473" s="25" t="n"/>
      <c r="J473" s="25" t="n"/>
      <c r="K473" s="25" t="n"/>
      <c r="L473" s="25" t="n"/>
      <c r="M473" s="26" t="n"/>
      <c r="N473" s="26" t="n"/>
      <c r="O473" s="27">
        <f>IF(OR($M473="",$N473=""),"",$N473/$M473)</f>
        <v/>
      </c>
      <c r="P473" s="28" t="n"/>
      <c r="Q473" s="24" t="n"/>
      <c r="R473" s="24" t="n"/>
      <c r="S473" s="24" t="n"/>
      <c r="T473" s="24" t="n"/>
      <c r="U473" s="24" t="n"/>
      <c r="V473" s="29">
        <f>IF($A473="","",$I$1+SUM($N$4:$N473))</f>
        <v/>
      </c>
      <c r="W473" s="30">
        <f>IF($A473="",0,$V473-MAX($I$1,MAX($V$4:$V473)))</f>
        <v/>
      </c>
    </row>
    <row r="474" ht="15" customHeight="1">
      <c r="A474" s="20" t="n"/>
      <c r="B474" s="21">
        <f>IF($A474="","",$A474-WEEKDAY($A474,3))</f>
        <v/>
      </c>
      <c r="C474" s="22">
        <f>IF($A474="","",CHOOSE(WEEKDAY($A474),"Domingo","Segunda","Terça","Quarta","Quinta","Sexta","Sábado"))</f>
        <v/>
      </c>
      <c r="D474" s="23" t="n"/>
      <c r="E474" s="22">
        <f>IF($D474="","",IF($D474&lt;TIME(10,0,0),"Antes das 10h",IF($D474&lt;TIME(12,0,0),"10h às 12h",IF($D474&lt;TIME(15,0,0),"12h às 15h","Depois das 15h"))))</f>
        <v/>
      </c>
      <c r="F474" s="24" t="n"/>
      <c r="G474" s="24" t="n"/>
      <c r="H474" s="24" t="n"/>
      <c r="I474" s="25" t="n"/>
      <c r="J474" s="25" t="n"/>
      <c r="K474" s="25" t="n"/>
      <c r="L474" s="25" t="n"/>
      <c r="M474" s="26" t="n"/>
      <c r="N474" s="26" t="n"/>
      <c r="O474" s="27">
        <f>IF(OR($M474="",$N474=""),"",$N474/$M474)</f>
        <v/>
      </c>
      <c r="P474" s="28" t="n"/>
      <c r="Q474" s="24" t="n"/>
      <c r="R474" s="24" t="n"/>
      <c r="S474" s="24" t="n"/>
      <c r="T474" s="24" t="n"/>
      <c r="U474" s="24" t="n"/>
      <c r="V474" s="29">
        <f>IF($A474="","",$I$1+SUM($N$4:$N474))</f>
        <v/>
      </c>
      <c r="W474" s="30">
        <f>IF($A474="",0,$V474-MAX($I$1,MAX($V$4:$V474)))</f>
        <v/>
      </c>
    </row>
    <row r="475" ht="15" customHeight="1">
      <c r="A475" s="20" t="n"/>
      <c r="B475" s="21">
        <f>IF($A475="","",$A475-WEEKDAY($A475,3))</f>
        <v/>
      </c>
      <c r="C475" s="22">
        <f>IF($A475="","",CHOOSE(WEEKDAY($A475),"Domingo","Segunda","Terça","Quarta","Quinta","Sexta","Sábado"))</f>
        <v/>
      </c>
      <c r="D475" s="23" t="n"/>
      <c r="E475" s="22">
        <f>IF($D475="","",IF($D475&lt;TIME(10,0,0),"Antes das 10h",IF($D475&lt;TIME(12,0,0),"10h às 12h",IF($D475&lt;TIME(15,0,0),"12h às 15h","Depois das 15h"))))</f>
        <v/>
      </c>
      <c r="F475" s="24" t="n"/>
      <c r="G475" s="24" t="n"/>
      <c r="H475" s="24" t="n"/>
      <c r="I475" s="25" t="n"/>
      <c r="J475" s="25" t="n"/>
      <c r="K475" s="25" t="n"/>
      <c r="L475" s="25" t="n"/>
      <c r="M475" s="26" t="n"/>
      <c r="N475" s="26" t="n"/>
      <c r="O475" s="27">
        <f>IF(OR($M475="",$N475=""),"",$N475/$M475)</f>
        <v/>
      </c>
      <c r="P475" s="28" t="n"/>
      <c r="Q475" s="24" t="n"/>
      <c r="R475" s="24" t="n"/>
      <c r="S475" s="24" t="n"/>
      <c r="T475" s="24" t="n"/>
      <c r="U475" s="24" t="n"/>
      <c r="V475" s="29">
        <f>IF($A475="","",$I$1+SUM($N$4:$N475))</f>
        <v/>
      </c>
      <c r="W475" s="30">
        <f>IF($A475="",0,$V475-MAX($I$1,MAX($V$4:$V475)))</f>
        <v/>
      </c>
    </row>
    <row r="476" ht="15" customHeight="1">
      <c r="A476" s="20" t="n"/>
      <c r="B476" s="21">
        <f>IF($A476="","",$A476-WEEKDAY($A476,3))</f>
        <v/>
      </c>
      <c r="C476" s="22">
        <f>IF($A476="","",CHOOSE(WEEKDAY($A476),"Domingo","Segunda","Terça","Quarta","Quinta","Sexta","Sábado"))</f>
        <v/>
      </c>
      <c r="D476" s="23" t="n"/>
      <c r="E476" s="22">
        <f>IF($D476="","",IF($D476&lt;TIME(10,0,0),"Antes das 10h",IF($D476&lt;TIME(12,0,0),"10h às 12h",IF($D476&lt;TIME(15,0,0),"12h às 15h","Depois das 15h"))))</f>
        <v/>
      </c>
      <c r="F476" s="24" t="n"/>
      <c r="G476" s="24" t="n"/>
      <c r="H476" s="24" t="n"/>
      <c r="I476" s="25" t="n"/>
      <c r="J476" s="25" t="n"/>
      <c r="K476" s="25" t="n"/>
      <c r="L476" s="25" t="n"/>
      <c r="M476" s="26" t="n"/>
      <c r="N476" s="26" t="n"/>
      <c r="O476" s="27">
        <f>IF(OR($M476="",$N476=""),"",$N476/$M476)</f>
        <v/>
      </c>
      <c r="P476" s="28" t="n"/>
      <c r="Q476" s="24" t="n"/>
      <c r="R476" s="24" t="n"/>
      <c r="S476" s="24" t="n"/>
      <c r="T476" s="24" t="n"/>
      <c r="U476" s="24" t="n"/>
      <c r="V476" s="29">
        <f>IF($A476="","",$I$1+SUM($N$4:$N476))</f>
        <v/>
      </c>
      <c r="W476" s="30">
        <f>IF($A476="",0,$V476-MAX($I$1,MAX($V$4:$V476)))</f>
        <v/>
      </c>
    </row>
    <row r="477" ht="15" customHeight="1">
      <c r="A477" s="20" t="n"/>
      <c r="B477" s="21">
        <f>IF($A477="","",$A477-WEEKDAY($A477,3))</f>
        <v/>
      </c>
      <c r="C477" s="22">
        <f>IF($A477="","",CHOOSE(WEEKDAY($A477),"Domingo","Segunda","Terça","Quarta","Quinta","Sexta","Sábado"))</f>
        <v/>
      </c>
      <c r="D477" s="23" t="n"/>
      <c r="E477" s="22">
        <f>IF($D477="","",IF($D477&lt;TIME(10,0,0),"Antes das 10h",IF($D477&lt;TIME(12,0,0),"10h às 12h",IF($D477&lt;TIME(15,0,0),"12h às 15h","Depois das 15h"))))</f>
        <v/>
      </c>
      <c r="F477" s="24" t="n"/>
      <c r="G477" s="24" t="n"/>
      <c r="H477" s="24" t="n"/>
      <c r="I477" s="25" t="n"/>
      <c r="J477" s="25" t="n"/>
      <c r="K477" s="25" t="n"/>
      <c r="L477" s="25" t="n"/>
      <c r="M477" s="26" t="n"/>
      <c r="N477" s="26" t="n"/>
      <c r="O477" s="27">
        <f>IF(OR($M477="",$N477=""),"",$N477/$M477)</f>
        <v/>
      </c>
      <c r="P477" s="28" t="n"/>
      <c r="Q477" s="24" t="n"/>
      <c r="R477" s="24" t="n"/>
      <c r="S477" s="24" t="n"/>
      <c r="T477" s="24" t="n"/>
      <c r="U477" s="24" t="n"/>
      <c r="V477" s="29">
        <f>IF($A477="","",$I$1+SUM($N$4:$N477))</f>
        <v/>
      </c>
      <c r="W477" s="30">
        <f>IF($A477="",0,$V477-MAX($I$1,MAX($V$4:$V477)))</f>
        <v/>
      </c>
    </row>
    <row r="478" ht="15" customHeight="1">
      <c r="A478" s="20" t="n"/>
      <c r="B478" s="21">
        <f>IF($A478="","",$A478-WEEKDAY($A478,3))</f>
        <v/>
      </c>
      <c r="C478" s="22">
        <f>IF($A478="","",CHOOSE(WEEKDAY($A478),"Domingo","Segunda","Terça","Quarta","Quinta","Sexta","Sábado"))</f>
        <v/>
      </c>
      <c r="D478" s="23" t="n"/>
      <c r="E478" s="22">
        <f>IF($D478="","",IF($D478&lt;TIME(10,0,0),"Antes das 10h",IF($D478&lt;TIME(12,0,0),"10h às 12h",IF($D478&lt;TIME(15,0,0),"12h às 15h","Depois das 15h"))))</f>
        <v/>
      </c>
      <c r="F478" s="24" t="n"/>
      <c r="G478" s="24" t="n"/>
      <c r="H478" s="24" t="n"/>
      <c r="I478" s="25" t="n"/>
      <c r="J478" s="25" t="n"/>
      <c r="K478" s="25" t="n"/>
      <c r="L478" s="25" t="n"/>
      <c r="M478" s="26" t="n"/>
      <c r="N478" s="26" t="n"/>
      <c r="O478" s="27">
        <f>IF(OR($M478="",$N478=""),"",$N478/$M478)</f>
        <v/>
      </c>
      <c r="P478" s="28" t="n"/>
      <c r="Q478" s="24" t="n"/>
      <c r="R478" s="24" t="n"/>
      <c r="S478" s="24" t="n"/>
      <c r="T478" s="24" t="n"/>
      <c r="U478" s="24" t="n"/>
      <c r="V478" s="29">
        <f>IF($A478="","",$I$1+SUM($N$4:$N478))</f>
        <v/>
      </c>
      <c r="W478" s="30">
        <f>IF($A478="",0,$V478-MAX($I$1,MAX($V$4:$V478)))</f>
        <v/>
      </c>
    </row>
    <row r="479" ht="15" customHeight="1">
      <c r="A479" s="20" t="n"/>
      <c r="B479" s="21">
        <f>IF($A479="","",$A479-WEEKDAY($A479,3))</f>
        <v/>
      </c>
      <c r="C479" s="22">
        <f>IF($A479="","",CHOOSE(WEEKDAY($A479),"Domingo","Segunda","Terça","Quarta","Quinta","Sexta","Sábado"))</f>
        <v/>
      </c>
      <c r="D479" s="23" t="n"/>
      <c r="E479" s="22">
        <f>IF($D479="","",IF($D479&lt;TIME(10,0,0),"Antes das 10h",IF($D479&lt;TIME(12,0,0),"10h às 12h",IF($D479&lt;TIME(15,0,0),"12h às 15h","Depois das 15h"))))</f>
        <v/>
      </c>
      <c r="F479" s="24" t="n"/>
      <c r="G479" s="24" t="n"/>
      <c r="H479" s="24" t="n"/>
      <c r="I479" s="25" t="n"/>
      <c r="J479" s="25" t="n"/>
      <c r="K479" s="25" t="n"/>
      <c r="L479" s="25" t="n"/>
      <c r="M479" s="26" t="n"/>
      <c r="N479" s="26" t="n"/>
      <c r="O479" s="27">
        <f>IF(OR($M479="",$N479=""),"",$N479/$M479)</f>
        <v/>
      </c>
      <c r="P479" s="28" t="n"/>
      <c r="Q479" s="24" t="n"/>
      <c r="R479" s="24" t="n"/>
      <c r="S479" s="24" t="n"/>
      <c r="T479" s="24" t="n"/>
      <c r="U479" s="24" t="n"/>
      <c r="V479" s="29">
        <f>IF($A479="","",$I$1+SUM($N$4:$N479))</f>
        <v/>
      </c>
      <c r="W479" s="30">
        <f>IF($A479="",0,$V479-MAX($I$1,MAX($V$4:$V479)))</f>
        <v/>
      </c>
    </row>
    <row r="480" ht="15" customHeight="1">
      <c r="A480" s="20" t="n"/>
      <c r="B480" s="21">
        <f>IF($A480="","",$A480-WEEKDAY($A480,3))</f>
        <v/>
      </c>
      <c r="C480" s="22">
        <f>IF($A480="","",CHOOSE(WEEKDAY($A480),"Domingo","Segunda","Terça","Quarta","Quinta","Sexta","Sábado"))</f>
        <v/>
      </c>
      <c r="D480" s="23" t="n"/>
      <c r="E480" s="22">
        <f>IF($D480="","",IF($D480&lt;TIME(10,0,0),"Antes das 10h",IF($D480&lt;TIME(12,0,0),"10h às 12h",IF($D480&lt;TIME(15,0,0),"12h às 15h","Depois das 15h"))))</f>
        <v/>
      </c>
      <c r="F480" s="24" t="n"/>
      <c r="G480" s="24" t="n"/>
      <c r="H480" s="24" t="n"/>
      <c r="I480" s="25" t="n"/>
      <c r="J480" s="25" t="n"/>
      <c r="K480" s="25" t="n"/>
      <c r="L480" s="25" t="n"/>
      <c r="M480" s="26" t="n"/>
      <c r="N480" s="26" t="n"/>
      <c r="O480" s="27">
        <f>IF(OR($M480="",$N480=""),"",$N480/$M480)</f>
        <v/>
      </c>
      <c r="P480" s="28" t="n"/>
      <c r="Q480" s="24" t="n"/>
      <c r="R480" s="24" t="n"/>
      <c r="S480" s="24" t="n"/>
      <c r="T480" s="24" t="n"/>
      <c r="U480" s="24" t="n"/>
      <c r="V480" s="29">
        <f>IF($A480="","",$I$1+SUM($N$4:$N480))</f>
        <v/>
      </c>
      <c r="W480" s="30">
        <f>IF($A480="",0,$V480-MAX($I$1,MAX($V$4:$V480)))</f>
        <v/>
      </c>
    </row>
    <row r="481" ht="15" customHeight="1">
      <c r="A481" s="20" t="n"/>
      <c r="B481" s="21">
        <f>IF($A481="","",$A481-WEEKDAY($A481,3))</f>
        <v/>
      </c>
      <c r="C481" s="22">
        <f>IF($A481="","",CHOOSE(WEEKDAY($A481),"Domingo","Segunda","Terça","Quarta","Quinta","Sexta","Sábado"))</f>
        <v/>
      </c>
      <c r="D481" s="23" t="n"/>
      <c r="E481" s="22">
        <f>IF($D481="","",IF($D481&lt;TIME(10,0,0),"Antes das 10h",IF($D481&lt;TIME(12,0,0),"10h às 12h",IF($D481&lt;TIME(15,0,0),"12h às 15h","Depois das 15h"))))</f>
        <v/>
      </c>
      <c r="F481" s="24" t="n"/>
      <c r="G481" s="24" t="n"/>
      <c r="H481" s="24" t="n"/>
      <c r="I481" s="25" t="n"/>
      <c r="J481" s="25" t="n"/>
      <c r="K481" s="25" t="n"/>
      <c r="L481" s="25" t="n"/>
      <c r="M481" s="26" t="n"/>
      <c r="N481" s="26" t="n"/>
      <c r="O481" s="27">
        <f>IF(OR($M481="",$N481=""),"",$N481/$M481)</f>
        <v/>
      </c>
      <c r="P481" s="28" t="n"/>
      <c r="Q481" s="24" t="n"/>
      <c r="R481" s="24" t="n"/>
      <c r="S481" s="24" t="n"/>
      <c r="T481" s="24" t="n"/>
      <c r="U481" s="24" t="n"/>
      <c r="V481" s="29">
        <f>IF($A481="","",$I$1+SUM($N$4:$N481))</f>
        <v/>
      </c>
      <c r="W481" s="30">
        <f>IF($A481="",0,$V481-MAX($I$1,MAX($V$4:$V481)))</f>
        <v/>
      </c>
    </row>
    <row r="482" ht="15" customHeight="1">
      <c r="A482" s="20" t="n"/>
      <c r="B482" s="21">
        <f>IF($A482="","",$A482-WEEKDAY($A482,3))</f>
        <v/>
      </c>
      <c r="C482" s="22">
        <f>IF($A482="","",CHOOSE(WEEKDAY($A482),"Domingo","Segunda","Terça","Quarta","Quinta","Sexta","Sábado"))</f>
        <v/>
      </c>
      <c r="D482" s="23" t="n"/>
      <c r="E482" s="22">
        <f>IF($D482="","",IF($D482&lt;TIME(10,0,0),"Antes das 10h",IF($D482&lt;TIME(12,0,0),"10h às 12h",IF($D482&lt;TIME(15,0,0),"12h às 15h","Depois das 15h"))))</f>
        <v/>
      </c>
      <c r="F482" s="24" t="n"/>
      <c r="G482" s="24" t="n"/>
      <c r="H482" s="24" t="n"/>
      <c r="I482" s="25" t="n"/>
      <c r="J482" s="25" t="n"/>
      <c r="K482" s="25" t="n"/>
      <c r="L482" s="25" t="n"/>
      <c r="M482" s="26" t="n"/>
      <c r="N482" s="26" t="n"/>
      <c r="O482" s="27">
        <f>IF(OR($M482="",$N482=""),"",$N482/$M482)</f>
        <v/>
      </c>
      <c r="P482" s="28" t="n"/>
      <c r="Q482" s="24" t="n"/>
      <c r="R482" s="24" t="n"/>
      <c r="S482" s="24" t="n"/>
      <c r="T482" s="24" t="n"/>
      <c r="U482" s="24" t="n"/>
      <c r="V482" s="29">
        <f>IF($A482="","",$I$1+SUM($N$4:$N482))</f>
        <v/>
      </c>
      <c r="W482" s="30">
        <f>IF($A482="",0,$V482-MAX($I$1,MAX($V$4:$V482)))</f>
        <v/>
      </c>
    </row>
    <row r="483" ht="15" customHeight="1">
      <c r="A483" s="20" t="n"/>
      <c r="B483" s="21">
        <f>IF($A483="","",$A483-WEEKDAY($A483,3))</f>
        <v/>
      </c>
      <c r="C483" s="22">
        <f>IF($A483="","",CHOOSE(WEEKDAY($A483),"Domingo","Segunda","Terça","Quarta","Quinta","Sexta","Sábado"))</f>
        <v/>
      </c>
      <c r="D483" s="23" t="n"/>
      <c r="E483" s="22">
        <f>IF($D483="","",IF($D483&lt;TIME(10,0,0),"Antes das 10h",IF($D483&lt;TIME(12,0,0),"10h às 12h",IF($D483&lt;TIME(15,0,0),"12h às 15h","Depois das 15h"))))</f>
        <v/>
      </c>
      <c r="F483" s="24" t="n"/>
      <c r="G483" s="24" t="n"/>
      <c r="H483" s="24" t="n"/>
      <c r="I483" s="25" t="n"/>
      <c r="J483" s="25" t="n"/>
      <c r="K483" s="25" t="n"/>
      <c r="L483" s="25" t="n"/>
      <c r="M483" s="26" t="n"/>
      <c r="N483" s="26" t="n"/>
      <c r="O483" s="27">
        <f>IF(OR($M483="",$N483=""),"",$N483/$M483)</f>
        <v/>
      </c>
      <c r="P483" s="28" t="n"/>
      <c r="Q483" s="24" t="n"/>
      <c r="R483" s="24" t="n"/>
      <c r="S483" s="24" t="n"/>
      <c r="T483" s="24" t="n"/>
      <c r="U483" s="24" t="n"/>
      <c r="V483" s="29">
        <f>IF($A483="","",$I$1+SUM($N$4:$N483))</f>
        <v/>
      </c>
      <c r="W483" s="30">
        <f>IF($A483="",0,$V483-MAX($I$1,MAX($V$4:$V483)))</f>
        <v/>
      </c>
    </row>
    <row r="484" ht="15" customHeight="1">
      <c r="A484" s="20" t="n"/>
      <c r="B484" s="21">
        <f>IF($A484="","",$A484-WEEKDAY($A484,3))</f>
        <v/>
      </c>
      <c r="C484" s="22">
        <f>IF($A484="","",CHOOSE(WEEKDAY($A484),"Domingo","Segunda","Terça","Quarta","Quinta","Sexta","Sábado"))</f>
        <v/>
      </c>
      <c r="D484" s="23" t="n"/>
      <c r="E484" s="22">
        <f>IF($D484="","",IF($D484&lt;TIME(10,0,0),"Antes das 10h",IF($D484&lt;TIME(12,0,0),"10h às 12h",IF($D484&lt;TIME(15,0,0),"12h às 15h","Depois das 15h"))))</f>
        <v/>
      </c>
      <c r="F484" s="24" t="n"/>
      <c r="G484" s="24" t="n"/>
      <c r="H484" s="24" t="n"/>
      <c r="I484" s="25" t="n"/>
      <c r="J484" s="25" t="n"/>
      <c r="K484" s="25" t="n"/>
      <c r="L484" s="25" t="n"/>
      <c r="M484" s="26" t="n"/>
      <c r="N484" s="26" t="n"/>
      <c r="O484" s="27">
        <f>IF(OR($M484="",$N484=""),"",$N484/$M484)</f>
        <v/>
      </c>
      <c r="P484" s="28" t="n"/>
      <c r="Q484" s="24" t="n"/>
      <c r="R484" s="24" t="n"/>
      <c r="S484" s="24" t="n"/>
      <c r="T484" s="24" t="n"/>
      <c r="U484" s="24" t="n"/>
      <c r="V484" s="29">
        <f>IF($A484="","",$I$1+SUM($N$4:$N484))</f>
        <v/>
      </c>
      <c r="W484" s="30">
        <f>IF($A484="",0,$V484-MAX($I$1,MAX($V$4:$V484)))</f>
        <v/>
      </c>
    </row>
    <row r="485" ht="15" customHeight="1">
      <c r="A485" s="20" t="n"/>
      <c r="B485" s="21">
        <f>IF($A485="","",$A485-WEEKDAY($A485,3))</f>
        <v/>
      </c>
      <c r="C485" s="22">
        <f>IF($A485="","",CHOOSE(WEEKDAY($A485),"Domingo","Segunda","Terça","Quarta","Quinta","Sexta","Sábado"))</f>
        <v/>
      </c>
      <c r="D485" s="23" t="n"/>
      <c r="E485" s="22">
        <f>IF($D485="","",IF($D485&lt;TIME(10,0,0),"Antes das 10h",IF($D485&lt;TIME(12,0,0),"10h às 12h",IF($D485&lt;TIME(15,0,0),"12h às 15h","Depois das 15h"))))</f>
        <v/>
      </c>
      <c r="F485" s="24" t="n"/>
      <c r="G485" s="24" t="n"/>
      <c r="H485" s="24" t="n"/>
      <c r="I485" s="25" t="n"/>
      <c r="J485" s="25" t="n"/>
      <c r="K485" s="25" t="n"/>
      <c r="L485" s="25" t="n"/>
      <c r="M485" s="26" t="n"/>
      <c r="N485" s="26" t="n"/>
      <c r="O485" s="27">
        <f>IF(OR($M485="",$N485=""),"",$N485/$M485)</f>
        <v/>
      </c>
      <c r="P485" s="28" t="n"/>
      <c r="Q485" s="24" t="n"/>
      <c r="R485" s="24" t="n"/>
      <c r="S485" s="24" t="n"/>
      <c r="T485" s="24" t="n"/>
      <c r="U485" s="24" t="n"/>
      <c r="V485" s="29">
        <f>IF($A485="","",$I$1+SUM($N$4:$N485))</f>
        <v/>
      </c>
      <c r="W485" s="30">
        <f>IF($A485="",0,$V485-MAX($I$1,MAX($V$4:$V485)))</f>
        <v/>
      </c>
    </row>
    <row r="486" ht="15" customHeight="1">
      <c r="A486" s="20" t="n"/>
      <c r="B486" s="21">
        <f>IF($A486="","",$A486-WEEKDAY($A486,3))</f>
        <v/>
      </c>
      <c r="C486" s="22">
        <f>IF($A486="","",CHOOSE(WEEKDAY($A486),"Domingo","Segunda","Terça","Quarta","Quinta","Sexta","Sábado"))</f>
        <v/>
      </c>
      <c r="D486" s="23" t="n"/>
      <c r="E486" s="22">
        <f>IF($D486="","",IF($D486&lt;TIME(10,0,0),"Antes das 10h",IF($D486&lt;TIME(12,0,0),"10h às 12h",IF($D486&lt;TIME(15,0,0),"12h às 15h","Depois das 15h"))))</f>
        <v/>
      </c>
      <c r="F486" s="24" t="n"/>
      <c r="G486" s="24" t="n"/>
      <c r="H486" s="24" t="n"/>
      <c r="I486" s="25" t="n"/>
      <c r="J486" s="25" t="n"/>
      <c r="K486" s="25" t="n"/>
      <c r="L486" s="25" t="n"/>
      <c r="M486" s="26" t="n"/>
      <c r="N486" s="26" t="n"/>
      <c r="O486" s="27">
        <f>IF(OR($M486="",$N486=""),"",$N486/$M486)</f>
        <v/>
      </c>
      <c r="P486" s="28" t="n"/>
      <c r="Q486" s="24" t="n"/>
      <c r="R486" s="24" t="n"/>
      <c r="S486" s="24" t="n"/>
      <c r="T486" s="24" t="n"/>
      <c r="U486" s="24" t="n"/>
      <c r="V486" s="29">
        <f>IF($A486="","",$I$1+SUM($N$4:$N486))</f>
        <v/>
      </c>
      <c r="W486" s="30">
        <f>IF($A486="",0,$V486-MAX($I$1,MAX($V$4:$V486)))</f>
        <v/>
      </c>
    </row>
    <row r="487" ht="15" customHeight="1">
      <c r="A487" s="20" t="n"/>
      <c r="B487" s="21">
        <f>IF($A487="","",$A487-WEEKDAY($A487,3))</f>
        <v/>
      </c>
      <c r="C487" s="22">
        <f>IF($A487="","",CHOOSE(WEEKDAY($A487),"Domingo","Segunda","Terça","Quarta","Quinta","Sexta","Sábado"))</f>
        <v/>
      </c>
      <c r="D487" s="23" t="n"/>
      <c r="E487" s="22">
        <f>IF($D487="","",IF($D487&lt;TIME(10,0,0),"Antes das 10h",IF($D487&lt;TIME(12,0,0),"10h às 12h",IF($D487&lt;TIME(15,0,0),"12h às 15h","Depois das 15h"))))</f>
        <v/>
      </c>
      <c r="F487" s="24" t="n"/>
      <c r="G487" s="24" t="n"/>
      <c r="H487" s="24" t="n"/>
      <c r="I487" s="25" t="n"/>
      <c r="J487" s="25" t="n"/>
      <c r="K487" s="25" t="n"/>
      <c r="L487" s="25" t="n"/>
      <c r="M487" s="26" t="n"/>
      <c r="N487" s="26" t="n"/>
      <c r="O487" s="27">
        <f>IF(OR($M487="",$N487=""),"",$N487/$M487)</f>
        <v/>
      </c>
      <c r="P487" s="28" t="n"/>
      <c r="Q487" s="24" t="n"/>
      <c r="R487" s="24" t="n"/>
      <c r="S487" s="24" t="n"/>
      <c r="T487" s="24" t="n"/>
      <c r="U487" s="24" t="n"/>
      <c r="V487" s="29">
        <f>IF($A487="","",$I$1+SUM($N$4:$N487))</f>
        <v/>
      </c>
      <c r="W487" s="30">
        <f>IF($A487="",0,$V487-MAX($I$1,MAX($V$4:$V487)))</f>
        <v/>
      </c>
    </row>
    <row r="488" ht="15" customHeight="1">
      <c r="A488" s="20" t="n"/>
      <c r="B488" s="21">
        <f>IF($A488="","",$A488-WEEKDAY($A488,3))</f>
        <v/>
      </c>
      <c r="C488" s="22">
        <f>IF($A488="","",CHOOSE(WEEKDAY($A488),"Domingo","Segunda","Terça","Quarta","Quinta","Sexta","Sábado"))</f>
        <v/>
      </c>
      <c r="D488" s="23" t="n"/>
      <c r="E488" s="22">
        <f>IF($D488="","",IF($D488&lt;TIME(10,0,0),"Antes das 10h",IF($D488&lt;TIME(12,0,0),"10h às 12h",IF($D488&lt;TIME(15,0,0),"12h às 15h","Depois das 15h"))))</f>
        <v/>
      </c>
      <c r="F488" s="24" t="n"/>
      <c r="G488" s="24" t="n"/>
      <c r="H488" s="24" t="n"/>
      <c r="I488" s="25" t="n"/>
      <c r="J488" s="25" t="n"/>
      <c r="K488" s="25" t="n"/>
      <c r="L488" s="25" t="n"/>
      <c r="M488" s="26" t="n"/>
      <c r="N488" s="26" t="n"/>
      <c r="O488" s="27">
        <f>IF(OR($M488="",$N488=""),"",$N488/$M488)</f>
        <v/>
      </c>
      <c r="P488" s="28" t="n"/>
      <c r="Q488" s="24" t="n"/>
      <c r="R488" s="24" t="n"/>
      <c r="S488" s="24" t="n"/>
      <c r="T488" s="24" t="n"/>
      <c r="U488" s="24" t="n"/>
      <c r="V488" s="29">
        <f>IF($A488="","",$I$1+SUM($N$4:$N488))</f>
        <v/>
      </c>
      <c r="W488" s="30">
        <f>IF($A488="",0,$V488-MAX($I$1,MAX($V$4:$V488)))</f>
        <v/>
      </c>
    </row>
    <row r="489" ht="15" customHeight="1">
      <c r="A489" s="20" t="n"/>
      <c r="B489" s="21">
        <f>IF($A489="","",$A489-WEEKDAY($A489,3))</f>
        <v/>
      </c>
      <c r="C489" s="22">
        <f>IF($A489="","",CHOOSE(WEEKDAY($A489),"Domingo","Segunda","Terça","Quarta","Quinta","Sexta","Sábado"))</f>
        <v/>
      </c>
      <c r="D489" s="23" t="n"/>
      <c r="E489" s="22">
        <f>IF($D489="","",IF($D489&lt;TIME(10,0,0),"Antes das 10h",IF($D489&lt;TIME(12,0,0),"10h às 12h",IF($D489&lt;TIME(15,0,0),"12h às 15h","Depois das 15h"))))</f>
        <v/>
      </c>
      <c r="F489" s="24" t="n"/>
      <c r="G489" s="24" t="n"/>
      <c r="H489" s="24" t="n"/>
      <c r="I489" s="25" t="n"/>
      <c r="J489" s="25" t="n"/>
      <c r="K489" s="25" t="n"/>
      <c r="L489" s="25" t="n"/>
      <c r="M489" s="26" t="n"/>
      <c r="N489" s="26" t="n"/>
      <c r="O489" s="27">
        <f>IF(OR($M489="",$N489=""),"",$N489/$M489)</f>
        <v/>
      </c>
      <c r="P489" s="28" t="n"/>
      <c r="Q489" s="24" t="n"/>
      <c r="R489" s="24" t="n"/>
      <c r="S489" s="24" t="n"/>
      <c r="T489" s="24" t="n"/>
      <c r="U489" s="24" t="n"/>
      <c r="V489" s="29">
        <f>IF($A489="","",$I$1+SUM($N$4:$N489))</f>
        <v/>
      </c>
      <c r="W489" s="30">
        <f>IF($A489="",0,$V489-MAX($I$1,MAX($V$4:$V489)))</f>
        <v/>
      </c>
    </row>
    <row r="490" ht="15" customHeight="1">
      <c r="A490" s="20" t="n"/>
      <c r="B490" s="21">
        <f>IF($A490="","",$A490-WEEKDAY($A490,3))</f>
        <v/>
      </c>
      <c r="C490" s="22">
        <f>IF($A490="","",CHOOSE(WEEKDAY($A490),"Domingo","Segunda","Terça","Quarta","Quinta","Sexta","Sábado"))</f>
        <v/>
      </c>
      <c r="D490" s="23" t="n"/>
      <c r="E490" s="22">
        <f>IF($D490="","",IF($D490&lt;TIME(10,0,0),"Antes das 10h",IF($D490&lt;TIME(12,0,0),"10h às 12h",IF($D490&lt;TIME(15,0,0),"12h às 15h","Depois das 15h"))))</f>
        <v/>
      </c>
      <c r="F490" s="24" t="n"/>
      <c r="G490" s="24" t="n"/>
      <c r="H490" s="24" t="n"/>
      <c r="I490" s="25" t="n"/>
      <c r="J490" s="25" t="n"/>
      <c r="K490" s="25" t="n"/>
      <c r="L490" s="25" t="n"/>
      <c r="M490" s="26" t="n"/>
      <c r="N490" s="26" t="n"/>
      <c r="O490" s="27">
        <f>IF(OR($M490="",$N490=""),"",$N490/$M490)</f>
        <v/>
      </c>
      <c r="P490" s="28" t="n"/>
      <c r="Q490" s="24" t="n"/>
      <c r="R490" s="24" t="n"/>
      <c r="S490" s="24" t="n"/>
      <c r="T490" s="24" t="n"/>
      <c r="U490" s="24" t="n"/>
      <c r="V490" s="29">
        <f>IF($A490="","",$I$1+SUM($N$4:$N490))</f>
        <v/>
      </c>
      <c r="W490" s="30">
        <f>IF($A490="",0,$V490-MAX($I$1,MAX($V$4:$V490)))</f>
        <v/>
      </c>
    </row>
    <row r="491" ht="15" customHeight="1">
      <c r="A491" s="20" t="n"/>
      <c r="B491" s="21">
        <f>IF($A491="","",$A491-WEEKDAY($A491,3))</f>
        <v/>
      </c>
      <c r="C491" s="22">
        <f>IF($A491="","",CHOOSE(WEEKDAY($A491),"Domingo","Segunda","Terça","Quarta","Quinta","Sexta","Sábado"))</f>
        <v/>
      </c>
      <c r="D491" s="23" t="n"/>
      <c r="E491" s="22">
        <f>IF($D491="","",IF($D491&lt;TIME(10,0,0),"Antes das 10h",IF($D491&lt;TIME(12,0,0),"10h às 12h",IF($D491&lt;TIME(15,0,0),"12h às 15h","Depois das 15h"))))</f>
        <v/>
      </c>
      <c r="F491" s="24" t="n"/>
      <c r="G491" s="24" t="n"/>
      <c r="H491" s="24" t="n"/>
      <c r="I491" s="25" t="n"/>
      <c r="J491" s="25" t="n"/>
      <c r="K491" s="25" t="n"/>
      <c r="L491" s="25" t="n"/>
      <c r="M491" s="26" t="n"/>
      <c r="N491" s="26" t="n"/>
      <c r="O491" s="27">
        <f>IF(OR($M491="",$N491=""),"",$N491/$M491)</f>
        <v/>
      </c>
      <c r="P491" s="28" t="n"/>
      <c r="Q491" s="24" t="n"/>
      <c r="R491" s="24" t="n"/>
      <c r="S491" s="24" t="n"/>
      <c r="T491" s="24" t="n"/>
      <c r="U491" s="24" t="n"/>
      <c r="V491" s="29">
        <f>IF($A491="","",$I$1+SUM($N$4:$N491))</f>
        <v/>
      </c>
      <c r="W491" s="30">
        <f>IF($A491="",0,$V491-MAX($I$1,MAX($V$4:$V491)))</f>
        <v/>
      </c>
    </row>
    <row r="492" ht="15" customHeight="1">
      <c r="A492" s="20" t="n"/>
      <c r="B492" s="21">
        <f>IF($A492="","",$A492-WEEKDAY($A492,3))</f>
        <v/>
      </c>
      <c r="C492" s="22">
        <f>IF($A492="","",CHOOSE(WEEKDAY($A492),"Domingo","Segunda","Terça","Quarta","Quinta","Sexta","Sábado"))</f>
        <v/>
      </c>
      <c r="D492" s="23" t="n"/>
      <c r="E492" s="22">
        <f>IF($D492="","",IF($D492&lt;TIME(10,0,0),"Antes das 10h",IF($D492&lt;TIME(12,0,0),"10h às 12h",IF($D492&lt;TIME(15,0,0),"12h às 15h","Depois das 15h"))))</f>
        <v/>
      </c>
      <c r="F492" s="24" t="n"/>
      <c r="G492" s="24" t="n"/>
      <c r="H492" s="24" t="n"/>
      <c r="I492" s="25" t="n"/>
      <c r="J492" s="25" t="n"/>
      <c r="K492" s="25" t="n"/>
      <c r="L492" s="25" t="n"/>
      <c r="M492" s="26" t="n"/>
      <c r="N492" s="26" t="n"/>
      <c r="O492" s="27">
        <f>IF(OR($M492="",$N492=""),"",$N492/$M492)</f>
        <v/>
      </c>
      <c r="P492" s="28" t="n"/>
      <c r="Q492" s="24" t="n"/>
      <c r="R492" s="24" t="n"/>
      <c r="S492" s="24" t="n"/>
      <c r="T492" s="24" t="n"/>
      <c r="U492" s="24" t="n"/>
      <c r="V492" s="29">
        <f>IF($A492="","",$I$1+SUM($N$4:$N492))</f>
        <v/>
      </c>
      <c r="W492" s="30">
        <f>IF($A492="",0,$V492-MAX($I$1,MAX($V$4:$V492)))</f>
        <v/>
      </c>
    </row>
    <row r="493" ht="15" customHeight="1">
      <c r="A493" s="20" t="n"/>
      <c r="B493" s="21">
        <f>IF($A493="","",$A493-WEEKDAY($A493,3))</f>
        <v/>
      </c>
      <c r="C493" s="22">
        <f>IF($A493="","",CHOOSE(WEEKDAY($A493),"Domingo","Segunda","Terça","Quarta","Quinta","Sexta","Sábado"))</f>
        <v/>
      </c>
      <c r="D493" s="23" t="n"/>
      <c r="E493" s="22">
        <f>IF($D493="","",IF($D493&lt;TIME(10,0,0),"Antes das 10h",IF($D493&lt;TIME(12,0,0),"10h às 12h",IF($D493&lt;TIME(15,0,0),"12h às 15h","Depois das 15h"))))</f>
        <v/>
      </c>
      <c r="F493" s="24" t="n"/>
      <c r="G493" s="24" t="n"/>
      <c r="H493" s="24" t="n"/>
      <c r="I493" s="25" t="n"/>
      <c r="J493" s="25" t="n"/>
      <c r="K493" s="25" t="n"/>
      <c r="L493" s="25" t="n"/>
      <c r="M493" s="26" t="n"/>
      <c r="N493" s="26" t="n"/>
      <c r="O493" s="27">
        <f>IF(OR($M493="",$N493=""),"",$N493/$M493)</f>
        <v/>
      </c>
      <c r="P493" s="28" t="n"/>
      <c r="Q493" s="24" t="n"/>
      <c r="R493" s="24" t="n"/>
      <c r="S493" s="24" t="n"/>
      <c r="T493" s="24" t="n"/>
      <c r="U493" s="24" t="n"/>
      <c r="V493" s="29">
        <f>IF($A493="","",$I$1+SUM($N$4:$N493))</f>
        <v/>
      </c>
      <c r="W493" s="30">
        <f>IF($A493="",0,$V493-MAX($I$1,MAX($V$4:$V493)))</f>
        <v/>
      </c>
    </row>
    <row r="494" ht="15" customHeight="1">
      <c r="A494" s="20" t="n"/>
      <c r="B494" s="21">
        <f>IF($A494="","",$A494-WEEKDAY($A494,3))</f>
        <v/>
      </c>
      <c r="C494" s="22">
        <f>IF($A494="","",CHOOSE(WEEKDAY($A494),"Domingo","Segunda","Terça","Quarta","Quinta","Sexta","Sábado"))</f>
        <v/>
      </c>
      <c r="D494" s="23" t="n"/>
      <c r="E494" s="22">
        <f>IF($D494="","",IF($D494&lt;TIME(10,0,0),"Antes das 10h",IF($D494&lt;TIME(12,0,0),"10h às 12h",IF($D494&lt;TIME(15,0,0),"12h às 15h","Depois das 15h"))))</f>
        <v/>
      </c>
      <c r="F494" s="24" t="n"/>
      <c r="G494" s="24" t="n"/>
      <c r="H494" s="24" t="n"/>
      <c r="I494" s="25" t="n"/>
      <c r="J494" s="25" t="n"/>
      <c r="K494" s="25" t="n"/>
      <c r="L494" s="25" t="n"/>
      <c r="M494" s="26" t="n"/>
      <c r="N494" s="26" t="n"/>
      <c r="O494" s="27">
        <f>IF(OR($M494="",$N494=""),"",$N494/$M494)</f>
        <v/>
      </c>
      <c r="P494" s="28" t="n"/>
      <c r="Q494" s="24" t="n"/>
      <c r="R494" s="24" t="n"/>
      <c r="S494" s="24" t="n"/>
      <c r="T494" s="24" t="n"/>
      <c r="U494" s="24" t="n"/>
      <c r="V494" s="29">
        <f>IF($A494="","",$I$1+SUM($N$4:$N494))</f>
        <v/>
      </c>
      <c r="W494" s="30">
        <f>IF($A494="",0,$V494-MAX($I$1,MAX($V$4:$V494)))</f>
        <v/>
      </c>
    </row>
    <row r="495" ht="15" customHeight="1">
      <c r="A495" s="20" t="n"/>
      <c r="B495" s="21">
        <f>IF($A495="","",$A495-WEEKDAY($A495,3))</f>
        <v/>
      </c>
      <c r="C495" s="22">
        <f>IF($A495="","",CHOOSE(WEEKDAY($A495),"Domingo","Segunda","Terça","Quarta","Quinta","Sexta","Sábado"))</f>
        <v/>
      </c>
      <c r="D495" s="23" t="n"/>
      <c r="E495" s="22">
        <f>IF($D495="","",IF($D495&lt;TIME(10,0,0),"Antes das 10h",IF($D495&lt;TIME(12,0,0),"10h às 12h",IF($D495&lt;TIME(15,0,0),"12h às 15h","Depois das 15h"))))</f>
        <v/>
      </c>
      <c r="F495" s="24" t="n"/>
      <c r="G495" s="24" t="n"/>
      <c r="H495" s="24" t="n"/>
      <c r="I495" s="25" t="n"/>
      <c r="J495" s="25" t="n"/>
      <c r="K495" s="25" t="n"/>
      <c r="L495" s="25" t="n"/>
      <c r="M495" s="26" t="n"/>
      <c r="N495" s="26" t="n"/>
      <c r="O495" s="27">
        <f>IF(OR($M495="",$N495=""),"",$N495/$M495)</f>
        <v/>
      </c>
      <c r="P495" s="28" t="n"/>
      <c r="Q495" s="24" t="n"/>
      <c r="R495" s="24" t="n"/>
      <c r="S495" s="24" t="n"/>
      <c r="T495" s="24" t="n"/>
      <c r="U495" s="24" t="n"/>
      <c r="V495" s="29">
        <f>IF($A495="","",$I$1+SUM($N$4:$N495))</f>
        <v/>
      </c>
      <c r="W495" s="30">
        <f>IF($A495="",0,$V495-MAX($I$1,MAX($V$4:$V495)))</f>
        <v/>
      </c>
    </row>
    <row r="496" ht="15" customHeight="1">
      <c r="A496" s="20" t="n"/>
      <c r="B496" s="21">
        <f>IF($A496="","",$A496-WEEKDAY($A496,3))</f>
        <v/>
      </c>
      <c r="C496" s="22">
        <f>IF($A496="","",CHOOSE(WEEKDAY($A496),"Domingo","Segunda","Terça","Quarta","Quinta","Sexta","Sábado"))</f>
        <v/>
      </c>
      <c r="D496" s="23" t="n"/>
      <c r="E496" s="22">
        <f>IF($D496="","",IF($D496&lt;TIME(10,0,0),"Antes das 10h",IF($D496&lt;TIME(12,0,0),"10h às 12h",IF($D496&lt;TIME(15,0,0),"12h às 15h","Depois das 15h"))))</f>
        <v/>
      </c>
      <c r="F496" s="24" t="n"/>
      <c r="G496" s="24" t="n"/>
      <c r="H496" s="24" t="n"/>
      <c r="I496" s="25" t="n"/>
      <c r="J496" s="25" t="n"/>
      <c r="K496" s="25" t="n"/>
      <c r="L496" s="25" t="n"/>
      <c r="M496" s="26" t="n"/>
      <c r="N496" s="26" t="n"/>
      <c r="O496" s="27">
        <f>IF(OR($M496="",$N496=""),"",$N496/$M496)</f>
        <v/>
      </c>
      <c r="P496" s="28" t="n"/>
      <c r="Q496" s="24" t="n"/>
      <c r="R496" s="24" t="n"/>
      <c r="S496" s="24" t="n"/>
      <c r="T496" s="24" t="n"/>
      <c r="U496" s="24" t="n"/>
      <c r="V496" s="29">
        <f>IF($A496="","",$I$1+SUM($N$4:$N496))</f>
        <v/>
      </c>
      <c r="W496" s="30">
        <f>IF($A496="",0,$V496-MAX($I$1,MAX($V$4:$V496)))</f>
        <v/>
      </c>
    </row>
    <row r="497" ht="15" customHeight="1">
      <c r="A497" s="20" t="n"/>
      <c r="B497" s="21">
        <f>IF($A497="","",$A497-WEEKDAY($A497,3))</f>
        <v/>
      </c>
      <c r="C497" s="22">
        <f>IF($A497="","",CHOOSE(WEEKDAY($A497),"Domingo","Segunda","Terça","Quarta","Quinta","Sexta","Sábado"))</f>
        <v/>
      </c>
      <c r="D497" s="23" t="n"/>
      <c r="E497" s="22">
        <f>IF($D497="","",IF($D497&lt;TIME(10,0,0),"Antes das 10h",IF($D497&lt;TIME(12,0,0),"10h às 12h",IF($D497&lt;TIME(15,0,0),"12h às 15h","Depois das 15h"))))</f>
        <v/>
      </c>
      <c r="F497" s="24" t="n"/>
      <c r="G497" s="24" t="n"/>
      <c r="H497" s="24" t="n"/>
      <c r="I497" s="25" t="n"/>
      <c r="J497" s="25" t="n"/>
      <c r="K497" s="25" t="n"/>
      <c r="L497" s="25" t="n"/>
      <c r="M497" s="26" t="n"/>
      <c r="N497" s="26" t="n"/>
      <c r="O497" s="27">
        <f>IF(OR($M497="",$N497=""),"",$N497/$M497)</f>
        <v/>
      </c>
      <c r="P497" s="28" t="n"/>
      <c r="Q497" s="24" t="n"/>
      <c r="R497" s="24" t="n"/>
      <c r="S497" s="24" t="n"/>
      <c r="T497" s="24" t="n"/>
      <c r="U497" s="24" t="n"/>
      <c r="V497" s="29">
        <f>IF($A497="","",$I$1+SUM($N$4:$N497))</f>
        <v/>
      </c>
      <c r="W497" s="30">
        <f>IF($A497="",0,$V497-MAX($I$1,MAX($V$4:$V497)))</f>
        <v/>
      </c>
    </row>
    <row r="498" ht="15" customHeight="1">
      <c r="A498" s="20" t="n"/>
      <c r="B498" s="21">
        <f>IF($A498="","",$A498-WEEKDAY($A498,3))</f>
        <v/>
      </c>
      <c r="C498" s="22">
        <f>IF($A498="","",CHOOSE(WEEKDAY($A498),"Domingo","Segunda","Terça","Quarta","Quinta","Sexta","Sábado"))</f>
        <v/>
      </c>
      <c r="D498" s="23" t="n"/>
      <c r="E498" s="22">
        <f>IF($D498="","",IF($D498&lt;TIME(10,0,0),"Antes das 10h",IF($D498&lt;TIME(12,0,0),"10h às 12h",IF($D498&lt;TIME(15,0,0),"12h às 15h","Depois das 15h"))))</f>
        <v/>
      </c>
      <c r="F498" s="24" t="n"/>
      <c r="G498" s="24" t="n"/>
      <c r="H498" s="24" t="n"/>
      <c r="I498" s="25" t="n"/>
      <c r="J498" s="25" t="n"/>
      <c r="K498" s="25" t="n"/>
      <c r="L498" s="25" t="n"/>
      <c r="M498" s="26" t="n"/>
      <c r="N498" s="26" t="n"/>
      <c r="O498" s="27">
        <f>IF(OR($M498="",$N498=""),"",$N498/$M498)</f>
        <v/>
      </c>
      <c r="P498" s="28" t="n"/>
      <c r="Q498" s="24" t="n"/>
      <c r="R498" s="24" t="n"/>
      <c r="S498" s="24" t="n"/>
      <c r="T498" s="24" t="n"/>
      <c r="U498" s="24" t="n"/>
      <c r="V498" s="29">
        <f>IF($A498="","",$I$1+SUM($N$4:$N498))</f>
        <v/>
      </c>
      <c r="W498" s="30">
        <f>IF($A498="",0,$V498-MAX($I$1,MAX($V$4:$V498)))</f>
        <v/>
      </c>
    </row>
    <row r="499" ht="15" customHeight="1">
      <c r="A499" s="20" t="n"/>
      <c r="B499" s="21">
        <f>IF($A499="","",$A499-WEEKDAY($A499,3))</f>
        <v/>
      </c>
      <c r="C499" s="22">
        <f>IF($A499="","",CHOOSE(WEEKDAY($A499),"Domingo","Segunda","Terça","Quarta","Quinta","Sexta","Sábado"))</f>
        <v/>
      </c>
      <c r="D499" s="23" t="n"/>
      <c r="E499" s="22">
        <f>IF($D499="","",IF($D499&lt;TIME(10,0,0),"Antes das 10h",IF($D499&lt;TIME(12,0,0),"10h às 12h",IF($D499&lt;TIME(15,0,0),"12h às 15h","Depois das 15h"))))</f>
        <v/>
      </c>
      <c r="F499" s="24" t="n"/>
      <c r="G499" s="24" t="n"/>
      <c r="H499" s="24" t="n"/>
      <c r="I499" s="25" t="n"/>
      <c r="J499" s="25" t="n"/>
      <c r="K499" s="25" t="n"/>
      <c r="L499" s="25" t="n"/>
      <c r="M499" s="26" t="n"/>
      <c r="N499" s="26" t="n"/>
      <c r="O499" s="27">
        <f>IF(OR($M499="",$N499=""),"",$N499/$M499)</f>
        <v/>
      </c>
      <c r="P499" s="28" t="n"/>
      <c r="Q499" s="24" t="n"/>
      <c r="R499" s="24" t="n"/>
      <c r="S499" s="24" t="n"/>
      <c r="T499" s="24" t="n"/>
      <c r="U499" s="24" t="n"/>
      <c r="V499" s="29">
        <f>IF($A499="","",$I$1+SUM($N$4:$N499))</f>
        <v/>
      </c>
      <c r="W499" s="30">
        <f>IF($A499="",0,$V499-MAX($I$1,MAX($V$4:$V499)))</f>
        <v/>
      </c>
    </row>
    <row r="500" ht="15" customHeight="1">
      <c r="A500" s="20" t="n"/>
      <c r="B500" s="21">
        <f>IF($A500="","",$A500-WEEKDAY($A500,3))</f>
        <v/>
      </c>
      <c r="C500" s="22">
        <f>IF($A500="","",CHOOSE(WEEKDAY($A500),"Domingo","Segunda","Terça","Quarta","Quinta","Sexta","Sábado"))</f>
        <v/>
      </c>
      <c r="D500" s="23" t="n"/>
      <c r="E500" s="22">
        <f>IF($D500="","",IF($D500&lt;TIME(10,0,0),"Antes das 10h",IF($D500&lt;TIME(12,0,0),"10h às 12h",IF($D500&lt;TIME(15,0,0),"12h às 15h","Depois das 15h"))))</f>
        <v/>
      </c>
      <c r="F500" s="24" t="n"/>
      <c r="G500" s="24" t="n"/>
      <c r="H500" s="24" t="n"/>
      <c r="I500" s="25" t="n"/>
      <c r="J500" s="25" t="n"/>
      <c r="K500" s="25" t="n"/>
      <c r="L500" s="25" t="n"/>
      <c r="M500" s="26" t="n"/>
      <c r="N500" s="26" t="n"/>
      <c r="O500" s="27">
        <f>IF(OR($M500="",$N500=""),"",$N500/$M500)</f>
        <v/>
      </c>
      <c r="P500" s="28" t="n"/>
      <c r="Q500" s="24" t="n"/>
      <c r="R500" s="24" t="n"/>
      <c r="S500" s="24" t="n"/>
      <c r="T500" s="24" t="n"/>
      <c r="U500" s="24" t="n"/>
      <c r="V500" s="29">
        <f>IF($A500="","",$I$1+SUM($N$4:$N500))</f>
        <v/>
      </c>
      <c r="W500" s="30">
        <f>IF($A500="",0,$V500-MAX($I$1,MAX($V$4:$V500)))</f>
        <v/>
      </c>
    </row>
    <row r="501" ht="15" customHeight="1">
      <c r="A501" s="20" t="n"/>
      <c r="B501" s="21">
        <f>IF($A501="","",$A501-WEEKDAY($A501,3))</f>
        <v/>
      </c>
      <c r="C501" s="22">
        <f>IF($A501="","",CHOOSE(WEEKDAY($A501),"Domingo","Segunda","Terça","Quarta","Quinta","Sexta","Sábado"))</f>
        <v/>
      </c>
      <c r="D501" s="23" t="n"/>
      <c r="E501" s="22">
        <f>IF($D501="","",IF($D501&lt;TIME(10,0,0),"Antes das 10h",IF($D501&lt;TIME(12,0,0),"10h às 12h",IF($D501&lt;TIME(15,0,0),"12h às 15h","Depois das 15h"))))</f>
        <v/>
      </c>
      <c r="F501" s="24" t="n"/>
      <c r="G501" s="24" t="n"/>
      <c r="H501" s="24" t="n"/>
      <c r="I501" s="25" t="n"/>
      <c r="J501" s="25" t="n"/>
      <c r="K501" s="25" t="n"/>
      <c r="L501" s="25" t="n"/>
      <c r="M501" s="26" t="n"/>
      <c r="N501" s="26" t="n"/>
      <c r="O501" s="27">
        <f>IF(OR($M501="",$N501=""),"",$N501/$M501)</f>
        <v/>
      </c>
      <c r="P501" s="28" t="n"/>
      <c r="Q501" s="24" t="n"/>
      <c r="R501" s="24" t="n"/>
      <c r="S501" s="24" t="n"/>
      <c r="T501" s="24" t="n"/>
      <c r="U501" s="24" t="n"/>
      <c r="V501" s="29">
        <f>IF($A501="","",$I$1+SUM($N$4:$N501))</f>
        <v/>
      </c>
      <c r="W501" s="30">
        <f>IF($A501="",0,$V501-MAX($I$1,MAX($V$4:$V501)))</f>
        <v/>
      </c>
    </row>
    <row r="502" ht="15" customHeight="1">
      <c r="A502" s="20" t="n"/>
      <c r="B502" s="21">
        <f>IF($A502="","",$A502-WEEKDAY($A502,3))</f>
        <v/>
      </c>
      <c r="C502" s="22">
        <f>IF($A502="","",CHOOSE(WEEKDAY($A502),"Domingo","Segunda","Terça","Quarta","Quinta","Sexta","Sábado"))</f>
        <v/>
      </c>
      <c r="D502" s="23" t="n"/>
      <c r="E502" s="22">
        <f>IF($D502="","",IF($D502&lt;TIME(10,0,0),"Antes das 10h",IF($D502&lt;TIME(12,0,0),"10h às 12h",IF($D502&lt;TIME(15,0,0),"12h às 15h","Depois das 15h"))))</f>
        <v/>
      </c>
      <c r="F502" s="24" t="n"/>
      <c r="G502" s="24" t="n"/>
      <c r="H502" s="24" t="n"/>
      <c r="I502" s="25" t="n"/>
      <c r="J502" s="25" t="n"/>
      <c r="K502" s="25" t="n"/>
      <c r="L502" s="25" t="n"/>
      <c r="M502" s="26" t="n"/>
      <c r="N502" s="26" t="n"/>
      <c r="O502" s="27">
        <f>IF(OR($M502="",$N502=""),"",$N502/$M502)</f>
        <v/>
      </c>
      <c r="P502" s="28" t="n"/>
      <c r="Q502" s="24" t="n"/>
      <c r="R502" s="24" t="n"/>
      <c r="S502" s="24" t="n"/>
      <c r="T502" s="24" t="n"/>
      <c r="U502" s="24" t="n"/>
      <c r="V502" s="29">
        <f>IF($A502="","",$I$1+SUM($N$4:$N502))</f>
        <v/>
      </c>
      <c r="W502" s="30">
        <f>IF($A502="",0,$V502-MAX($I$1,MAX($V$4:$V502)))</f>
        <v/>
      </c>
    </row>
    <row r="503" ht="15" customHeight="1">
      <c r="A503" s="20" t="n"/>
      <c r="B503" s="21">
        <f>IF($A503="","",$A503-WEEKDAY($A503,3))</f>
        <v/>
      </c>
      <c r="C503" s="22">
        <f>IF($A503="","",CHOOSE(WEEKDAY($A503),"Domingo","Segunda","Terça","Quarta","Quinta","Sexta","Sábado"))</f>
        <v/>
      </c>
      <c r="D503" s="23" t="n"/>
      <c r="E503" s="22">
        <f>IF($D503="","",IF($D503&lt;TIME(10,0,0),"Antes das 10h",IF($D503&lt;TIME(12,0,0),"10h às 12h",IF($D503&lt;TIME(15,0,0),"12h às 15h","Depois das 15h"))))</f>
        <v/>
      </c>
      <c r="F503" s="24" t="n"/>
      <c r="G503" s="24" t="n"/>
      <c r="H503" s="24" t="n"/>
      <c r="I503" s="25" t="n"/>
      <c r="J503" s="25" t="n"/>
      <c r="K503" s="25" t="n"/>
      <c r="L503" s="25" t="n"/>
      <c r="M503" s="26" t="n"/>
      <c r="N503" s="26" t="n"/>
      <c r="O503" s="27">
        <f>IF(OR($M503="",$N503=""),"",$N503/$M503)</f>
        <v/>
      </c>
      <c r="P503" s="28" t="n"/>
      <c r="Q503" s="24" t="n"/>
      <c r="R503" s="24" t="n"/>
      <c r="S503" s="24" t="n"/>
      <c r="T503" s="24" t="n"/>
      <c r="U503" s="24" t="n"/>
      <c r="V503" s="29">
        <f>IF($A503="","",$I$1+SUM($N$4:$N503))</f>
        <v/>
      </c>
      <c r="W503" s="30">
        <f>IF($A503="",0,$V503-MAX($I$1,MAX($V$4:$V503)))</f>
        <v/>
      </c>
    </row>
    <row r="504" ht="15" customHeight="1">
      <c r="A504" s="20" t="n"/>
      <c r="B504" s="21">
        <f>IF($A504="","",$A504-WEEKDAY($A504,3))</f>
        <v/>
      </c>
      <c r="C504" s="22">
        <f>IF($A504="","",CHOOSE(WEEKDAY($A504),"Domingo","Segunda","Terça","Quarta","Quinta","Sexta","Sábado"))</f>
        <v/>
      </c>
      <c r="D504" s="23" t="n"/>
      <c r="E504" s="22">
        <f>IF($D504="","",IF($D504&lt;TIME(10,0,0),"Antes das 10h",IF($D504&lt;TIME(12,0,0),"10h às 12h",IF($D504&lt;TIME(15,0,0),"12h às 15h","Depois das 15h"))))</f>
        <v/>
      </c>
      <c r="F504" s="24" t="n"/>
      <c r="G504" s="24" t="n"/>
      <c r="H504" s="24" t="n"/>
      <c r="I504" s="25" t="n"/>
      <c r="J504" s="25" t="n"/>
      <c r="K504" s="25" t="n"/>
      <c r="L504" s="25" t="n"/>
      <c r="M504" s="26" t="n"/>
      <c r="N504" s="26" t="n"/>
      <c r="O504" s="27">
        <f>IF(OR($M504="",$N504=""),"",$N504/$M504)</f>
        <v/>
      </c>
      <c r="P504" s="28" t="n"/>
      <c r="Q504" s="24" t="n"/>
      <c r="R504" s="24" t="n"/>
      <c r="S504" s="24" t="n"/>
      <c r="T504" s="24" t="n"/>
      <c r="U504" s="24" t="n"/>
      <c r="V504" s="29">
        <f>IF($A504="","",$I$1+SUM($N$4:$N504))</f>
        <v/>
      </c>
      <c r="W504" s="30">
        <f>IF($A504="",0,$V504-MAX($I$1,MAX($V$4:$V504)))</f>
        <v/>
      </c>
    </row>
    <row r="505" ht="15" customHeight="1">
      <c r="A505" s="20" t="n"/>
      <c r="B505" s="21">
        <f>IF($A505="","",$A505-WEEKDAY($A505,3))</f>
        <v/>
      </c>
      <c r="C505" s="22">
        <f>IF($A505="","",CHOOSE(WEEKDAY($A505),"Domingo","Segunda","Terça","Quarta","Quinta","Sexta","Sábado"))</f>
        <v/>
      </c>
      <c r="D505" s="23" t="n"/>
      <c r="E505" s="22">
        <f>IF($D505="","",IF($D505&lt;TIME(10,0,0),"Antes das 10h",IF($D505&lt;TIME(12,0,0),"10h às 12h",IF($D505&lt;TIME(15,0,0),"12h às 15h","Depois das 15h"))))</f>
        <v/>
      </c>
      <c r="F505" s="24" t="n"/>
      <c r="G505" s="24" t="n"/>
      <c r="H505" s="24" t="n"/>
      <c r="I505" s="25" t="n"/>
      <c r="J505" s="25" t="n"/>
      <c r="K505" s="25" t="n"/>
      <c r="L505" s="25" t="n"/>
      <c r="M505" s="26" t="n"/>
      <c r="N505" s="26" t="n"/>
      <c r="O505" s="27">
        <f>IF(OR($M505="",$N505=""),"",$N505/$M505)</f>
        <v/>
      </c>
      <c r="P505" s="28" t="n"/>
      <c r="Q505" s="24" t="n"/>
      <c r="R505" s="24" t="n"/>
      <c r="S505" s="24" t="n"/>
      <c r="T505" s="24" t="n"/>
      <c r="U505" s="24" t="n"/>
      <c r="V505" s="29">
        <f>IF($A505="","",$I$1+SUM($N$4:$N505))</f>
        <v/>
      </c>
      <c r="W505" s="30">
        <f>IF($A505="",0,$V505-MAX($I$1,MAX($V$4:$V505)))</f>
        <v/>
      </c>
    </row>
    <row r="506" ht="15" customHeight="1">
      <c r="A506" s="20" t="n"/>
      <c r="B506" s="21">
        <f>IF($A506="","",$A506-WEEKDAY($A506,3))</f>
        <v/>
      </c>
      <c r="C506" s="22">
        <f>IF($A506="","",CHOOSE(WEEKDAY($A506),"Domingo","Segunda","Terça","Quarta","Quinta","Sexta","Sábado"))</f>
        <v/>
      </c>
      <c r="D506" s="23" t="n"/>
      <c r="E506" s="22">
        <f>IF($D506="","",IF($D506&lt;TIME(10,0,0),"Antes das 10h",IF($D506&lt;TIME(12,0,0),"10h às 12h",IF($D506&lt;TIME(15,0,0),"12h às 15h","Depois das 15h"))))</f>
        <v/>
      </c>
      <c r="F506" s="24" t="n"/>
      <c r="G506" s="24" t="n"/>
      <c r="H506" s="24" t="n"/>
      <c r="I506" s="25" t="n"/>
      <c r="J506" s="25" t="n"/>
      <c r="K506" s="25" t="n"/>
      <c r="L506" s="25" t="n"/>
      <c r="M506" s="26" t="n"/>
      <c r="N506" s="26" t="n"/>
      <c r="O506" s="27">
        <f>IF(OR($M506="",$N506=""),"",$N506/$M506)</f>
        <v/>
      </c>
      <c r="P506" s="28" t="n"/>
      <c r="Q506" s="24" t="n"/>
      <c r="R506" s="24" t="n"/>
      <c r="S506" s="24" t="n"/>
      <c r="T506" s="24" t="n"/>
      <c r="U506" s="24" t="n"/>
      <c r="V506" s="29">
        <f>IF($A506="","",$I$1+SUM($N$4:$N506))</f>
        <v/>
      </c>
      <c r="W506" s="30">
        <f>IF($A506="",0,$V506-MAX($I$1,MAX($V$4:$V506)))</f>
        <v/>
      </c>
    </row>
    <row r="507" ht="15" customHeight="1">
      <c r="A507" s="20" t="n"/>
      <c r="B507" s="21">
        <f>IF($A507="","",$A507-WEEKDAY($A507,3))</f>
        <v/>
      </c>
      <c r="C507" s="22">
        <f>IF($A507="","",CHOOSE(WEEKDAY($A507),"Domingo","Segunda","Terça","Quarta","Quinta","Sexta","Sábado"))</f>
        <v/>
      </c>
      <c r="D507" s="23" t="n"/>
      <c r="E507" s="22">
        <f>IF($D507="","",IF($D507&lt;TIME(10,0,0),"Antes das 10h",IF($D507&lt;TIME(12,0,0),"10h às 12h",IF($D507&lt;TIME(15,0,0),"12h às 15h","Depois das 15h"))))</f>
        <v/>
      </c>
      <c r="F507" s="24" t="n"/>
      <c r="G507" s="24" t="n"/>
      <c r="H507" s="24" t="n"/>
      <c r="I507" s="25" t="n"/>
      <c r="J507" s="25" t="n"/>
      <c r="K507" s="25" t="n"/>
      <c r="L507" s="25" t="n"/>
      <c r="M507" s="26" t="n"/>
      <c r="N507" s="26" t="n"/>
      <c r="O507" s="27">
        <f>IF(OR($M507="",$N507=""),"",$N507/$M507)</f>
        <v/>
      </c>
      <c r="P507" s="28" t="n"/>
      <c r="Q507" s="24" t="n"/>
      <c r="R507" s="24" t="n"/>
      <c r="S507" s="24" t="n"/>
      <c r="T507" s="24" t="n"/>
      <c r="U507" s="24" t="n"/>
      <c r="V507" s="29">
        <f>IF($A507="","",$I$1+SUM($N$4:$N507))</f>
        <v/>
      </c>
      <c r="W507" s="30">
        <f>IF($A507="",0,$V507-MAX($I$1,MAX($V$4:$V507)))</f>
        <v/>
      </c>
    </row>
    <row r="508" ht="15" customHeight="1">
      <c r="A508" s="20" t="n"/>
      <c r="B508" s="21">
        <f>IF($A508="","",$A508-WEEKDAY($A508,3))</f>
        <v/>
      </c>
      <c r="C508" s="22">
        <f>IF($A508="","",CHOOSE(WEEKDAY($A508),"Domingo","Segunda","Terça","Quarta","Quinta","Sexta","Sábado"))</f>
        <v/>
      </c>
      <c r="D508" s="23" t="n"/>
      <c r="E508" s="22">
        <f>IF($D508="","",IF($D508&lt;TIME(10,0,0),"Antes das 10h",IF($D508&lt;TIME(12,0,0),"10h às 12h",IF($D508&lt;TIME(15,0,0),"12h às 15h","Depois das 15h"))))</f>
        <v/>
      </c>
      <c r="F508" s="24" t="n"/>
      <c r="G508" s="24" t="n"/>
      <c r="H508" s="24" t="n"/>
      <c r="I508" s="25" t="n"/>
      <c r="J508" s="25" t="n"/>
      <c r="K508" s="25" t="n"/>
      <c r="L508" s="25" t="n"/>
      <c r="M508" s="26" t="n"/>
      <c r="N508" s="26" t="n"/>
      <c r="O508" s="27">
        <f>IF(OR($M508="",$N508=""),"",$N508/$M508)</f>
        <v/>
      </c>
      <c r="P508" s="28" t="n"/>
      <c r="Q508" s="24" t="n"/>
      <c r="R508" s="24" t="n"/>
      <c r="S508" s="24" t="n"/>
      <c r="T508" s="24" t="n"/>
      <c r="U508" s="24" t="n"/>
      <c r="V508" s="29">
        <f>IF($A508="","",$I$1+SUM($N$4:$N508))</f>
        <v/>
      </c>
      <c r="W508" s="30">
        <f>IF($A508="",0,$V508-MAX($I$1,MAX($V$4:$V508)))</f>
        <v/>
      </c>
    </row>
    <row r="509" ht="15" customHeight="1">
      <c r="A509" s="20" t="n"/>
      <c r="B509" s="21">
        <f>IF($A509="","",$A509-WEEKDAY($A509,3))</f>
        <v/>
      </c>
      <c r="C509" s="22">
        <f>IF($A509="","",CHOOSE(WEEKDAY($A509),"Domingo","Segunda","Terça","Quarta","Quinta","Sexta","Sábado"))</f>
        <v/>
      </c>
      <c r="D509" s="23" t="n"/>
      <c r="E509" s="22">
        <f>IF($D509="","",IF($D509&lt;TIME(10,0,0),"Antes das 10h",IF($D509&lt;TIME(12,0,0),"10h às 12h",IF($D509&lt;TIME(15,0,0),"12h às 15h","Depois das 15h"))))</f>
        <v/>
      </c>
      <c r="F509" s="24" t="n"/>
      <c r="G509" s="24" t="n"/>
      <c r="H509" s="24" t="n"/>
      <c r="I509" s="25" t="n"/>
      <c r="J509" s="25" t="n"/>
      <c r="K509" s="25" t="n"/>
      <c r="L509" s="25" t="n"/>
      <c r="M509" s="26" t="n"/>
      <c r="N509" s="26" t="n"/>
      <c r="O509" s="27">
        <f>IF(OR($M509="",$N509=""),"",$N509/$M509)</f>
        <v/>
      </c>
      <c r="P509" s="28" t="n"/>
      <c r="Q509" s="24" t="n"/>
      <c r="R509" s="24" t="n"/>
      <c r="S509" s="24" t="n"/>
      <c r="T509" s="24" t="n"/>
      <c r="U509" s="24" t="n"/>
      <c r="V509" s="29">
        <f>IF($A509="","",$I$1+SUM($N$4:$N509))</f>
        <v/>
      </c>
      <c r="W509" s="30">
        <f>IF($A509="",0,$V509-MAX($I$1,MAX($V$4:$V509)))</f>
        <v/>
      </c>
    </row>
    <row r="510" ht="15" customHeight="1">
      <c r="A510" s="20" t="n"/>
      <c r="B510" s="21">
        <f>IF($A510="","",$A510-WEEKDAY($A510,3))</f>
        <v/>
      </c>
      <c r="C510" s="22">
        <f>IF($A510="","",CHOOSE(WEEKDAY($A510),"Domingo","Segunda","Terça","Quarta","Quinta","Sexta","Sábado"))</f>
        <v/>
      </c>
      <c r="D510" s="23" t="n"/>
      <c r="E510" s="22">
        <f>IF($D510="","",IF($D510&lt;TIME(10,0,0),"Antes das 10h",IF($D510&lt;TIME(12,0,0),"10h às 12h",IF($D510&lt;TIME(15,0,0),"12h às 15h","Depois das 15h"))))</f>
        <v/>
      </c>
      <c r="F510" s="24" t="n"/>
      <c r="G510" s="24" t="n"/>
      <c r="H510" s="24" t="n"/>
      <c r="I510" s="25" t="n"/>
      <c r="J510" s="25" t="n"/>
      <c r="K510" s="25" t="n"/>
      <c r="L510" s="25" t="n"/>
      <c r="M510" s="26" t="n"/>
      <c r="N510" s="26" t="n"/>
      <c r="O510" s="27">
        <f>IF(OR($M510="",$N510=""),"",$N510/$M510)</f>
        <v/>
      </c>
      <c r="P510" s="28" t="n"/>
      <c r="Q510" s="24" t="n"/>
      <c r="R510" s="24" t="n"/>
      <c r="S510" s="24" t="n"/>
      <c r="T510" s="24" t="n"/>
      <c r="U510" s="24" t="n"/>
      <c r="V510" s="29">
        <f>IF($A510="","",$I$1+SUM($N$4:$N510))</f>
        <v/>
      </c>
      <c r="W510" s="30">
        <f>IF($A510="",0,$V510-MAX($I$1,MAX($V$4:$V510)))</f>
        <v/>
      </c>
    </row>
    <row r="511" ht="15" customHeight="1">
      <c r="A511" s="20" t="n"/>
      <c r="B511" s="21">
        <f>IF($A511="","",$A511-WEEKDAY($A511,3))</f>
        <v/>
      </c>
      <c r="C511" s="22">
        <f>IF($A511="","",CHOOSE(WEEKDAY($A511),"Domingo","Segunda","Terça","Quarta","Quinta","Sexta","Sábado"))</f>
        <v/>
      </c>
      <c r="D511" s="23" t="n"/>
      <c r="E511" s="22">
        <f>IF($D511="","",IF($D511&lt;TIME(10,0,0),"Antes das 10h",IF($D511&lt;TIME(12,0,0),"10h às 12h",IF($D511&lt;TIME(15,0,0),"12h às 15h","Depois das 15h"))))</f>
        <v/>
      </c>
      <c r="F511" s="24" t="n"/>
      <c r="G511" s="24" t="n"/>
      <c r="H511" s="24" t="n"/>
      <c r="I511" s="25" t="n"/>
      <c r="J511" s="25" t="n"/>
      <c r="K511" s="25" t="n"/>
      <c r="L511" s="25" t="n"/>
      <c r="M511" s="26" t="n"/>
      <c r="N511" s="26" t="n"/>
      <c r="O511" s="27">
        <f>IF(OR($M511="",$N511=""),"",$N511/$M511)</f>
        <v/>
      </c>
      <c r="P511" s="28" t="n"/>
      <c r="Q511" s="24" t="n"/>
      <c r="R511" s="24" t="n"/>
      <c r="S511" s="24" t="n"/>
      <c r="T511" s="24" t="n"/>
      <c r="U511" s="24" t="n"/>
      <c r="V511" s="29">
        <f>IF($A511="","",$I$1+SUM($N$4:$N511))</f>
        <v/>
      </c>
      <c r="W511" s="30">
        <f>IF($A511="",0,$V511-MAX($I$1,MAX($V$4:$V511)))</f>
        <v/>
      </c>
    </row>
    <row r="512" ht="15" customHeight="1">
      <c r="A512" s="20" t="n"/>
      <c r="B512" s="21">
        <f>IF($A512="","",$A512-WEEKDAY($A512,3))</f>
        <v/>
      </c>
      <c r="C512" s="22">
        <f>IF($A512="","",CHOOSE(WEEKDAY($A512),"Domingo","Segunda","Terça","Quarta","Quinta","Sexta","Sábado"))</f>
        <v/>
      </c>
      <c r="D512" s="23" t="n"/>
      <c r="E512" s="22">
        <f>IF($D512="","",IF($D512&lt;TIME(10,0,0),"Antes das 10h",IF($D512&lt;TIME(12,0,0),"10h às 12h",IF($D512&lt;TIME(15,0,0),"12h às 15h","Depois das 15h"))))</f>
        <v/>
      </c>
      <c r="F512" s="24" t="n"/>
      <c r="G512" s="24" t="n"/>
      <c r="H512" s="24" t="n"/>
      <c r="I512" s="25" t="n"/>
      <c r="J512" s="25" t="n"/>
      <c r="K512" s="25" t="n"/>
      <c r="L512" s="25" t="n"/>
      <c r="M512" s="26" t="n"/>
      <c r="N512" s="26" t="n"/>
      <c r="O512" s="27">
        <f>IF(OR($M512="",$N512=""),"",$N512/$M512)</f>
        <v/>
      </c>
      <c r="P512" s="28" t="n"/>
      <c r="Q512" s="24" t="n"/>
      <c r="R512" s="24" t="n"/>
      <c r="S512" s="24" t="n"/>
      <c r="T512" s="24" t="n"/>
      <c r="U512" s="24" t="n"/>
      <c r="V512" s="29">
        <f>IF($A512="","",$I$1+SUM($N$4:$N512))</f>
        <v/>
      </c>
      <c r="W512" s="30">
        <f>IF($A512="",0,$V512-MAX($I$1,MAX($V$4:$V512)))</f>
        <v/>
      </c>
    </row>
    <row r="513" ht="15" customHeight="1">
      <c r="A513" s="20" t="n"/>
      <c r="B513" s="21">
        <f>IF($A513="","",$A513-WEEKDAY($A513,3))</f>
        <v/>
      </c>
      <c r="C513" s="22">
        <f>IF($A513="","",CHOOSE(WEEKDAY($A513),"Domingo","Segunda","Terça","Quarta","Quinta","Sexta","Sábado"))</f>
        <v/>
      </c>
      <c r="D513" s="23" t="n"/>
      <c r="E513" s="22">
        <f>IF($D513="","",IF($D513&lt;TIME(10,0,0),"Antes das 10h",IF($D513&lt;TIME(12,0,0),"10h às 12h",IF($D513&lt;TIME(15,0,0),"12h às 15h","Depois das 15h"))))</f>
        <v/>
      </c>
      <c r="F513" s="24" t="n"/>
      <c r="G513" s="24" t="n"/>
      <c r="H513" s="24" t="n"/>
      <c r="I513" s="25" t="n"/>
      <c r="J513" s="25" t="n"/>
      <c r="K513" s="25" t="n"/>
      <c r="L513" s="25" t="n"/>
      <c r="M513" s="26" t="n"/>
      <c r="N513" s="26" t="n"/>
      <c r="O513" s="27">
        <f>IF(OR($M513="",$N513=""),"",$N513/$M513)</f>
        <v/>
      </c>
      <c r="P513" s="28" t="n"/>
      <c r="Q513" s="24" t="n"/>
      <c r="R513" s="24" t="n"/>
      <c r="S513" s="24" t="n"/>
      <c r="T513" s="24" t="n"/>
      <c r="U513" s="24" t="n"/>
      <c r="V513" s="29">
        <f>IF($A513="","",$I$1+SUM($N$4:$N513))</f>
        <v/>
      </c>
      <c r="W513" s="30">
        <f>IF($A513="",0,$V513-MAX($I$1,MAX($V$4:$V513)))</f>
        <v/>
      </c>
    </row>
    <row r="514" ht="15" customHeight="1">
      <c r="A514" s="20" t="n"/>
      <c r="B514" s="21">
        <f>IF($A514="","",$A514-WEEKDAY($A514,3))</f>
        <v/>
      </c>
      <c r="C514" s="22">
        <f>IF($A514="","",CHOOSE(WEEKDAY($A514),"Domingo","Segunda","Terça","Quarta","Quinta","Sexta","Sábado"))</f>
        <v/>
      </c>
      <c r="D514" s="23" t="n"/>
      <c r="E514" s="22">
        <f>IF($D514="","",IF($D514&lt;TIME(10,0,0),"Antes das 10h",IF($D514&lt;TIME(12,0,0),"10h às 12h",IF($D514&lt;TIME(15,0,0),"12h às 15h","Depois das 15h"))))</f>
        <v/>
      </c>
      <c r="F514" s="24" t="n"/>
      <c r="G514" s="24" t="n"/>
      <c r="H514" s="24" t="n"/>
      <c r="I514" s="25" t="n"/>
      <c r="J514" s="25" t="n"/>
      <c r="K514" s="25" t="n"/>
      <c r="L514" s="25" t="n"/>
      <c r="M514" s="26" t="n"/>
      <c r="N514" s="26" t="n"/>
      <c r="O514" s="27">
        <f>IF(OR($M514="",$N514=""),"",$N514/$M514)</f>
        <v/>
      </c>
      <c r="P514" s="28" t="n"/>
      <c r="Q514" s="24" t="n"/>
      <c r="R514" s="24" t="n"/>
      <c r="S514" s="24" t="n"/>
      <c r="T514" s="24" t="n"/>
      <c r="U514" s="24" t="n"/>
      <c r="V514" s="29">
        <f>IF($A514="","",$I$1+SUM($N$4:$N514))</f>
        <v/>
      </c>
      <c r="W514" s="30">
        <f>IF($A514="",0,$V514-MAX($I$1,MAX($V$4:$V514)))</f>
        <v/>
      </c>
    </row>
    <row r="515" ht="15" customHeight="1">
      <c r="A515" s="20" t="n"/>
      <c r="B515" s="21">
        <f>IF($A515="","",$A515-WEEKDAY($A515,3))</f>
        <v/>
      </c>
      <c r="C515" s="22">
        <f>IF($A515="","",CHOOSE(WEEKDAY($A515),"Domingo","Segunda","Terça","Quarta","Quinta","Sexta","Sábado"))</f>
        <v/>
      </c>
      <c r="D515" s="23" t="n"/>
      <c r="E515" s="22">
        <f>IF($D515="","",IF($D515&lt;TIME(10,0,0),"Antes das 10h",IF($D515&lt;TIME(12,0,0),"10h às 12h",IF($D515&lt;TIME(15,0,0),"12h às 15h","Depois das 15h"))))</f>
        <v/>
      </c>
      <c r="F515" s="24" t="n"/>
      <c r="G515" s="24" t="n"/>
      <c r="H515" s="24" t="n"/>
      <c r="I515" s="25" t="n"/>
      <c r="J515" s="25" t="n"/>
      <c r="K515" s="25" t="n"/>
      <c r="L515" s="25" t="n"/>
      <c r="M515" s="26" t="n"/>
      <c r="N515" s="26" t="n"/>
      <c r="O515" s="27">
        <f>IF(OR($M515="",$N515=""),"",$N515/$M515)</f>
        <v/>
      </c>
      <c r="P515" s="28" t="n"/>
      <c r="Q515" s="24" t="n"/>
      <c r="R515" s="24" t="n"/>
      <c r="S515" s="24" t="n"/>
      <c r="T515" s="24" t="n"/>
      <c r="U515" s="24" t="n"/>
      <c r="V515" s="29">
        <f>IF($A515="","",$I$1+SUM($N$4:$N515))</f>
        <v/>
      </c>
      <c r="W515" s="30">
        <f>IF($A515="",0,$V515-MAX($I$1,MAX($V$4:$V515)))</f>
        <v/>
      </c>
    </row>
    <row r="516" ht="15" customHeight="1">
      <c r="A516" s="20" t="n"/>
      <c r="B516" s="21">
        <f>IF($A516="","",$A516-WEEKDAY($A516,3))</f>
        <v/>
      </c>
      <c r="C516" s="22">
        <f>IF($A516="","",CHOOSE(WEEKDAY($A516),"Domingo","Segunda","Terça","Quarta","Quinta","Sexta","Sábado"))</f>
        <v/>
      </c>
      <c r="D516" s="23" t="n"/>
      <c r="E516" s="22">
        <f>IF($D516="","",IF($D516&lt;TIME(10,0,0),"Antes das 10h",IF($D516&lt;TIME(12,0,0),"10h às 12h",IF($D516&lt;TIME(15,0,0),"12h às 15h","Depois das 15h"))))</f>
        <v/>
      </c>
      <c r="F516" s="24" t="n"/>
      <c r="G516" s="24" t="n"/>
      <c r="H516" s="24" t="n"/>
      <c r="I516" s="25" t="n"/>
      <c r="J516" s="25" t="n"/>
      <c r="K516" s="25" t="n"/>
      <c r="L516" s="25" t="n"/>
      <c r="M516" s="26" t="n"/>
      <c r="N516" s="26" t="n"/>
      <c r="O516" s="27">
        <f>IF(OR($M516="",$N516=""),"",$N516/$M516)</f>
        <v/>
      </c>
      <c r="P516" s="28" t="n"/>
      <c r="Q516" s="24" t="n"/>
      <c r="R516" s="24" t="n"/>
      <c r="S516" s="24" t="n"/>
      <c r="T516" s="24" t="n"/>
      <c r="U516" s="24" t="n"/>
      <c r="V516" s="29">
        <f>IF($A516="","",$I$1+SUM($N$4:$N516))</f>
        <v/>
      </c>
      <c r="W516" s="30">
        <f>IF($A516="",0,$V516-MAX($I$1,MAX($V$4:$V516)))</f>
        <v/>
      </c>
    </row>
    <row r="517" ht="15" customHeight="1">
      <c r="A517" s="20" t="n"/>
      <c r="B517" s="21">
        <f>IF($A517="","",$A517-WEEKDAY($A517,3))</f>
        <v/>
      </c>
      <c r="C517" s="22">
        <f>IF($A517="","",CHOOSE(WEEKDAY($A517),"Domingo","Segunda","Terça","Quarta","Quinta","Sexta","Sábado"))</f>
        <v/>
      </c>
      <c r="D517" s="23" t="n"/>
      <c r="E517" s="22">
        <f>IF($D517="","",IF($D517&lt;TIME(10,0,0),"Antes das 10h",IF($D517&lt;TIME(12,0,0),"10h às 12h",IF($D517&lt;TIME(15,0,0),"12h às 15h","Depois das 15h"))))</f>
        <v/>
      </c>
      <c r="F517" s="24" t="n"/>
      <c r="G517" s="24" t="n"/>
      <c r="H517" s="24" t="n"/>
      <c r="I517" s="25" t="n"/>
      <c r="J517" s="25" t="n"/>
      <c r="K517" s="25" t="n"/>
      <c r="L517" s="25" t="n"/>
      <c r="M517" s="26" t="n"/>
      <c r="N517" s="26" t="n"/>
      <c r="O517" s="27">
        <f>IF(OR($M517="",$N517=""),"",$N517/$M517)</f>
        <v/>
      </c>
      <c r="P517" s="28" t="n"/>
      <c r="Q517" s="24" t="n"/>
      <c r="R517" s="24" t="n"/>
      <c r="S517" s="24" t="n"/>
      <c r="T517" s="24" t="n"/>
      <c r="U517" s="24" t="n"/>
      <c r="V517" s="29">
        <f>IF($A517="","",$I$1+SUM($N$4:$N517))</f>
        <v/>
      </c>
      <c r="W517" s="30">
        <f>IF($A517="",0,$V517-MAX($I$1,MAX($V$4:$V517)))</f>
        <v/>
      </c>
    </row>
    <row r="518" ht="15" customHeight="1">
      <c r="A518" s="20" t="n"/>
      <c r="B518" s="21">
        <f>IF($A518="","",$A518-WEEKDAY($A518,3))</f>
        <v/>
      </c>
      <c r="C518" s="22">
        <f>IF($A518="","",CHOOSE(WEEKDAY($A518),"Domingo","Segunda","Terça","Quarta","Quinta","Sexta","Sábado"))</f>
        <v/>
      </c>
      <c r="D518" s="23" t="n"/>
      <c r="E518" s="22">
        <f>IF($D518="","",IF($D518&lt;TIME(10,0,0),"Antes das 10h",IF($D518&lt;TIME(12,0,0),"10h às 12h",IF($D518&lt;TIME(15,0,0),"12h às 15h","Depois das 15h"))))</f>
        <v/>
      </c>
      <c r="F518" s="24" t="n"/>
      <c r="G518" s="24" t="n"/>
      <c r="H518" s="24" t="n"/>
      <c r="I518" s="25" t="n"/>
      <c r="J518" s="25" t="n"/>
      <c r="K518" s="25" t="n"/>
      <c r="L518" s="25" t="n"/>
      <c r="M518" s="26" t="n"/>
      <c r="N518" s="26" t="n"/>
      <c r="O518" s="27">
        <f>IF(OR($M518="",$N518=""),"",$N518/$M518)</f>
        <v/>
      </c>
      <c r="P518" s="28" t="n"/>
      <c r="Q518" s="24" t="n"/>
      <c r="R518" s="24" t="n"/>
      <c r="S518" s="24" t="n"/>
      <c r="T518" s="24" t="n"/>
      <c r="U518" s="24" t="n"/>
      <c r="V518" s="29">
        <f>IF($A518="","",$I$1+SUM($N$4:$N518))</f>
        <v/>
      </c>
      <c r="W518" s="30">
        <f>IF($A518="",0,$V518-MAX($I$1,MAX($V$4:$V518)))</f>
        <v/>
      </c>
    </row>
    <row r="519" ht="15" customHeight="1">
      <c r="A519" s="20" t="n"/>
      <c r="B519" s="21">
        <f>IF($A519="","",$A519-WEEKDAY($A519,3))</f>
        <v/>
      </c>
      <c r="C519" s="22">
        <f>IF($A519="","",CHOOSE(WEEKDAY($A519),"Domingo","Segunda","Terça","Quarta","Quinta","Sexta","Sábado"))</f>
        <v/>
      </c>
      <c r="D519" s="23" t="n"/>
      <c r="E519" s="22">
        <f>IF($D519="","",IF($D519&lt;TIME(10,0,0),"Antes das 10h",IF($D519&lt;TIME(12,0,0),"10h às 12h",IF($D519&lt;TIME(15,0,0),"12h às 15h","Depois das 15h"))))</f>
        <v/>
      </c>
      <c r="F519" s="24" t="n"/>
      <c r="G519" s="24" t="n"/>
      <c r="H519" s="24" t="n"/>
      <c r="I519" s="25" t="n"/>
      <c r="J519" s="25" t="n"/>
      <c r="K519" s="25" t="n"/>
      <c r="L519" s="25" t="n"/>
      <c r="M519" s="26" t="n"/>
      <c r="N519" s="26" t="n"/>
      <c r="O519" s="27">
        <f>IF(OR($M519="",$N519=""),"",$N519/$M519)</f>
        <v/>
      </c>
      <c r="P519" s="28" t="n"/>
      <c r="Q519" s="24" t="n"/>
      <c r="R519" s="24" t="n"/>
      <c r="S519" s="24" t="n"/>
      <c r="T519" s="24" t="n"/>
      <c r="U519" s="24" t="n"/>
      <c r="V519" s="29">
        <f>IF($A519="","",$I$1+SUM($N$4:$N519))</f>
        <v/>
      </c>
      <c r="W519" s="30">
        <f>IF($A519="",0,$V519-MAX($I$1,MAX($V$4:$V519)))</f>
        <v/>
      </c>
    </row>
    <row r="520" ht="15" customHeight="1">
      <c r="A520" s="20" t="n"/>
      <c r="B520" s="21">
        <f>IF($A520="","",$A520-WEEKDAY($A520,3))</f>
        <v/>
      </c>
      <c r="C520" s="22">
        <f>IF($A520="","",CHOOSE(WEEKDAY($A520),"Domingo","Segunda","Terça","Quarta","Quinta","Sexta","Sábado"))</f>
        <v/>
      </c>
      <c r="D520" s="23" t="n"/>
      <c r="E520" s="22">
        <f>IF($D520="","",IF($D520&lt;TIME(10,0,0),"Antes das 10h",IF($D520&lt;TIME(12,0,0),"10h às 12h",IF($D520&lt;TIME(15,0,0),"12h às 15h","Depois das 15h"))))</f>
        <v/>
      </c>
      <c r="F520" s="24" t="n"/>
      <c r="G520" s="24" t="n"/>
      <c r="H520" s="24" t="n"/>
      <c r="I520" s="25" t="n"/>
      <c r="J520" s="25" t="n"/>
      <c r="K520" s="25" t="n"/>
      <c r="L520" s="25" t="n"/>
      <c r="M520" s="26" t="n"/>
      <c r="N520" s="26" t="n"/>
      <c r="O520" s="27">
        <f>IF(OR($M520="",$N520=""),"",$N520/$M520)</f>
        <v/>
      </c>
      <c r="P520" s="28" t="n"/>
      <c r="Q520" s="24" t="n"/>
      <c r="R520" s="24" t="n"/>
      <c r="S520" s="24" t="n"/>
      <c r="T520" s="24" t="n"/>
      <c r="U520" s="24" t="n"/>
      <c r="V520" s="29">
        <f>IF($A520="","",$I$1+SUM($N$4:$N520))</f>
        <v/>
      </c>
      <c r="W520" s="30">
        <f>IF($A520="",0,$V520-MAX($I$1,MAX($V$4:$V520)))</f>
        <v/>
      </c>
    </row>
    <row r="521" ht="15" customHeight="1">
      <c r="A521" s="20" t="n"/>
      <c r="B521" s="21">
        <f>IF($A521="","",$A521-WEEKDAY($A521,3))</f>
        <v/>
      </c>
      <c r="C521" s="22">
        <f>IF($A521="","",CHOOSE(WEEKDAY($A521),"Domingo","Segunda","Terça","Quarta","Quinta","Sexta","Sábado"))</f>
        <v/>
      </c>
      <c r="D521" s="23" t="n"/>
      <c r="E521" s="22">
        <f>IF($D521="","",IF($D521&lt;TIME(10,0,0),"Antes das 10h",IF($D521&lt;TIME(12,0,0),"10h às 12h",IF($D521&lt;TIME(15,0,0),"12h às 15h","Depois das 15h"))))</f>
        <v/>
      </c>
      <c r="F521" s="24" t="n"/>
      <c r="G521" s="24" t="n"/>
      <c r="H521" s="24" t="n"/>
      <c r="I521" s="25" t="n"/>
      <c r="J521" s="25" t="n"/>
      <c r="K521" s="25" t="n"/>
      <c r="L521" s="25" t="n"/>
      <c r="M521" s="26" t="n"/>
      <c r="N521" s="26" t="n"/>
      <c r="O521" s="27">
        <f>IF(OR($M521="",$N521=""),"",$N521/$M521)</f>
        <v/>
      </c>
      <c r="P521" s="28" t="n"/>
      <c r="Q521" s="24" t="n"/>
      <c r="R521" s="24" t="n"/>
      <c r="S521" s="24" t="n"/>
      <c r="T521" s="24" t="n"/>
      <c r="U521" s="24" t="n"/>
      <c r="V521" s="29">
        <f>IF($A521="","",$I$1+SUM($N$4:$N521))</f>
        <v/>
      </c>
      <c r="W521" s="30">
        <f>IF($A521="",0,$V521-MAX($I$1,MAX($V$4:$V521)))</f>
        <v/>
      </c>
    </row>
    <row r="522" ht="15" customHeight="1">
      <c r="A522" s="20" t="n"/>
      <c r="B522" s="21">
        <f>IF($A522="","",$A522-WEEKDAY($A522,3))</f>
        <v/>
      </c>
      <c r="C522" s="22">
        <f>IF($A522="","",CHOOSE(WEEKDAY($A522),"Domingo","Segunda","Terça","Quarta","Quinta","Sexta","Sábado"))</f>
        <v/>
      </c>
      <c r="D522" s="23" t="n"/>
      <c r="E522" s="22">
        <f>IF($D522="","",IF($D522&lt;TIME(10,0,0),"Antes das 10h",IF($D522&lt;TIME(12,0,0),"10h às 12h",IF($D522&lt;TIME(15,0,0),"12h às 15h","Depois das 15h"))))</f>
        <v/>
      </c>
      <c r="F522" s="24" t="n"/>
      <c r="G522" s="24" t="n"/>
      <c r="H522" s="24" t="n"/>
      <c r="I522" s="25" t="n"/>
      <c r="J522" s="25" t="n"/>
      <c r="K522" s="25" t="n"/>
      <c r="L522" s="25" t="n"/>
      <c r="M522" s="26" t="n"/>
      <c r="N522" s="26" t="n"/>
      <c r="O522" s="27">
        <f>IF(OR($M522="",$N522=""),"",$N522/$M522)</f>
        <v/>
      </c>
      <c r="P522" s="28" t="n"/>
      <c r="Q522" s="24" t="n"/>
      <c r="R522" s="24" t="n"/>
      <c r="S522" s="24" t="n"/>
      <c r="T522" s="24" t="n"/>
      <c r="U522" s="24" t="n"/>
      <c r="V522" s="29">
        <f>IF($A522="","",$I$1+SUM($N$4:$N522))</f>
        <v/>
      </c>
      <c r="W522" s="30">
        <f>IF($A522="",0,$V522-MAX($I$1,MAX($V$4:$V522)))</f>
        <v/>
      </c>
    </row>
    <row r="523" ht="15" customHeight="1">
      <c r="A523" s="20" t="n"/>
      <c r="B523" s="21">
        <f>IF($A523="","",$A523-WEEKDAY($A523,3))</f>
        <v/>
      </c>
      <c r="C523" s="22">
        <f>IF($A523="","",CHOOSE(WEEKDAY($A523),"Domingo","Segunda","Terça","Quarta","Quinta","Sexta","Sábado"))</f>
        <v/>
      </c>
      <c r="D523" s="23" t="n"/>
      <c r="E523" s="22">
        <f>IF($D523="","",IF($D523&lt;TIME(10,0,0),"Antes das 10h",IF($D523&lt;TIME(12,0,0),"10h às 12h",IF($D523&lt;TIME(15,0,0),"12h às 15h","Depois das 15h"))))</f>
        <v/>
      </c>
      <c r="F523" s="24" t="n"/>
      <c r="G523" s="24" t="n"/>
      <c r="H523" s="24" t="n"/>
      <c r="I523" s="25" t="n"/>
      <c r="J523" s="25" t="n"/>
      <c r="K523" s="25" t="n"/>
      <c r="L523" s="25" t="n"/>
      <c r="M523" s="26" t="n"/>
      <c r="N523" s="26" t="n"/>
      <c r="O523" s="27">
        <f>IF(OR($M523="",$N523=""),"",$N523/$M523)</f>
        <v/>
      </c>
      <c r="P523" s="28" t="n"/>
      <c r="Q523" s="24" t="n"/>
      <c r="R523" s="24" t="n"/>
      <c r="S523" s="24" t="n"/>
      <c r="T523" s="24" t="n"/>
      <c r="U523" s="24" t="n"/>
      <c r="V523" s="29">
        <f>IF($A523="","",$I$1+SUM($N$4:$N523))</f>
        <v/>
      </c>
      <c r="W523" s="30">
        <f>IF($A523="",0,$V523-MAX($I$1,MAX($V$4:$V523)))</f>
        <v/>
      </c>
    </row>
    <row r="524" ht="15" customHeight="1">
      <c r="A524" s="20" t="n"/>
      <c r="B524" s="21">
        <f>IF($A524="","",$A524-WEEKDAY($A524,3))</f>
        <v/>
      </c>
      <c r="C524" s="22">
        <f>IF($A524="","",CHOOSE(WEEKDAY($A524),"Domingo","Segunda","Terça","Quarta","Quinta","Sexta","Sábado"))</f>
        <v/>
      </c>
      <c r="D524" s="23" t="n"/>
      <c r="E524" s="22">
        <f>IF($D524="","",IF($D524&lt;TIME(10,0,0),"Antes das 10h",IF($D524&lt;TIME(12,0,0),"10h às 12h",IF($D524&lt;TIME(15,0,0),"12h às 15h","Depois das 15h"))))</f>
        <v/>
      </c>
      <c r="F524" s="24" t="n"/>
      <c r="G524" s="24" t="n"/>
      <c r="H524" s="24" t="n"/>
      <c r="I524" s="25" t="n"/>
      <c r="J524" s="25" t="n"/>
      <c r="K524" s="25" t="n"/>
      <c r="L524" s="25" t="n"/>
      <c r="M524" s="26" t="n"/>
      <c r="N524" s="26" t="n"/>
      <c r="O524" s="27">
        <f>IF(OR($M524="",$N524=""),"",$N524/$M524)</f>
        <v/>
      </c>
      <c r="P524" s="28" t="n"/>
      <c r="Q524" s="24" t="n"/>
      <c r="R524" s="24" t="n"/>
      <c r="S524" s="24" t="n"/>
      <c r="T524" s="24" t="n"/>
      <c r="U524" s="24" t="n"/>
      <c r="V524" s="29">
        <f>IF($A524="","",$I$1+SUM($N$4:$N524))</f>
        <v/>
      </c>
      <c r="W524" s="30">
        <f>IF($A524="",0,$V524-MAX($I$1,MAX($V$4:$V524)))</f>
        <v/>
      </c>
    </row>
    <row r="525" ht="15" customHeight="1">
      <c r="A525" s="20" t="n"/>
      <c r="B525" s="21">
        <f>IF($A525="","",$A525-WEEKDAY($A525,3))</f>
        <v/>
      </c>
      <c r="C525" s="22">
        <f>IF($A525="","",CHOOSE(WEEKDAY($A525),"Domingo","Segunda","Terça","Quarta","Quinta","Sexta","Sábado"))</f>
        <v/>
      </c>
      <c r="D525" s="23" t="n"/>
      <c r="E525" s="22">
        <f>IF($D525="","",IF($D525&lt;TIME(10,0,0),"Antes das 10h",IF($D525&lt;TIME(12,0,0),"10h às 12h",IF($D525&lt;TIME(15,0,0),"12h às 15h","Depois das 15h"))))</f>
        <v/>
      </c>
      <c r="F525" s="24" t="n"/>
      <c r="G525" s="24" t="n"/>
      <c r="H525" s="24" t="n"/>
      <c r="I525" s="25" t="n"/>
      <c r="J525" s="25" t="n"/>
      <c r="K525" s="25" t="n"/>
      <c r="L525" s="25" t="n"/>
      <c r="M525" s="26" t="n"/>
      <c r="N525" s="26" t="n"/>
      <c r="O525" s="27">
        <f>IF(OR($M525="",$N525=""),"",$N525/$M525)</f>
        <v/>
      </c>
      <c r="P525" s="28" t="n"/>
      <c r="Q525" s="24" t="n"/>
      <c r="R525" s="24" t="n"/>
      <c r="S525" s="24" t="n"/>
      <c r="T525" s="24" t="n"/>
      <c r="U525" s="24" t="n"/>
      <c r="V525" s="29">
        <f>IF($A525="","",$I$1+SUM($N$4:$N525))</f>
        <v/>
      </c>
      <c r="W525" s="30">
        <f>IF($A525="",0,$V525-MAX($I$1,MAX($V$4:$V525)))</f>
        <v/>
      </c>
    </row>
    <row r="526" ht="15" customHeight="1">
      <c r="A526" s="20" t="n"/>
      <c r="B526" s="21">
        <f>IF($A526="","",$A526-WEEKDAY($A526,3))</f>
        <v/>
      </c>
      <c r="C526" s="22">
        <f>IF($A526="","",CHOOSE(WEEKDAY($A526),"Domingo","Segunda","Terça","Quarta","Quinta","Sexta","Sábado"))</f>
        <v/>
      </c>
      <c r="D526" s="23" t="n"/>
      <c r="E526" s="22">
        <f>IF($D526="","",IF($D526&lt;TIME(10,0,0),"Antes das 10h",IF($D526&lt;TIME(12,0,0),"10h às 12h",IF($D526&lt;TIME(15,0,0),"12h às 15h","Depois das 15h"))))</f>
        <v/>
      </c>
      <c r="F526" s="24" t="n"/>
      <c r="G526" s="24" t="n"/>
      <c r="H526" s="24" t="n"/>
      <c r="I526" s="25" t="n"/>
      <c r="J526" s="25" t="n"/>
      <c r="K526" s="25" t="n"/>
      <c r="L526" s="25" t="n"/>
      <c r="M526" s="26" t="n"/>
      <c r="N526" s="26" t="n"/>
      <c r="O526" s="27">
        <f>IF(OR($M526="",$N526=""),"",$N526/$M526)</f>
        <v/>
      </c>
      <c r="P526" s="28" t="n"/>
      <c r="Q526" s="24" t="n"/>
      <c r="R526" s="24" t="n"/>
      <c r="S526" s="24" t="n"/>
      <c r="T526" s="24" t="n"/>
      <c r="U526" s="24" t="n"/>
      <c r="V526" s="29">
        <f>IF($A526="","",$I$1+SUM($N$4:$N526))</f>
        <v/>
      </c>
      <c r="W526" s="30">
        <f>IF($A526="",0,$V526-MAX($I$1,MAX($V$4:$V526)))</f>
        <v/>
      </c>
    </row>
    <row r="527" ht="15" customHeight="1">
      <c r="A527" s="20" t="n"/>
      <c r="B527" s="21">
        <f>IF($A527="","",$A527-WEEKDAY($A527,3))</f>
        <v/>
      </c>
      <c r="C527" s="22">
        <f>IF($A527="","",CHOOSE(WEEKDAY($A527),"Domingo","Segunda","Terça","Quarta","Quinta","Sexta","Sábado"))</f>
        <v/>
      </c>
      <c r="D527" s="23" t="n"/>
      <c r="E527" s="22">
        <f>IF($D527="","",IF($D527&lt;TIME(10,0,0),"Antes das 10h",IF($D527&lt;TIME(12,0,0),"10h às 12h",IF($D527&lt;TIME(15,0,0),"12h às 15h","Depois das 15h"))))</f>
        <v/>
      </c>
      <c r="F527" s="24" t="n"/>
      <c r="G527" s="24" t="n"/>
      <c r="H527" s="24" t="n"/>
      <c r="I527" s="25" t="n"/>
      <c r="J527" s="25" t="n"/>
      <c r="K527" s="25" t="n"/>
      <c r="L527" s="25" t="n"/>
      <c r="M527" s="26" t="n"/>
      <c r="N527" s="26" t="n"/>
      <c r="O527" s="27">
        <f>IF(OR($M527="",$N527=""),"",$N527/$M527)</f>
        <v/>
      </c>
      <c r="P527" s="28" t="n"/>
      <c r="Q527" s="24" t="n"/>
      <c r="R527" s="24" t="n"/>
      <c r="S527" s="24" t="n"/>
      <c r="T527" s="24" t="n"/>
      <c r="U527" s="24" t="n"/>
      <c r="V527" s="29">
        <f>IF($A527="","",$I$1+SUM($N$4:$N527))</f>
        <v/>
      </c>
      <c r="W527" s="30">
        <f>IF($A527="",0,$V527-MAX($I$1,MAX($V$4:$V527)))</f>
        <v/>
      </c>
    </row>
    <row r="528" ht="15" customHeight="1">
      <c r="A528" s="20" t="n"/>
      <c r="B528" s="21">
        <f>IF($A528="","",$A528-WEEKDAY($A528,3))</f>
        <v/>
      </c>
      <c r="C528" s="22">
        <f>IF($A528="","",CHOOSE(WEEKDAY($A528),"Domingo","Segunda","Terça","Quarta","Quinta","Sexta","Sábado"))</f>
        <v/>
      </c>
      <c r="D528" s="23" t="n"/>
      <c r="E528" s="22">
        <f>IF($D528="","",IF($D528&lt;TIME(10,0,0),"Antes das 10h",IF($D528&lt;TIME(12,0,0),"10h às 12h",IF($D528&lt;TIME(15,0,0),"12h às 15h","Depois das 15h"))))</f>
        <v/>
      </c>
      <c r="F528" s="24" t="n"/>
      <c r="G528" s="24" t="n"/>
      <c r="H528" s="24" t="n"/>
      <c r="I528" s="25" t="n"/>
      <c r="J528" s="25" t="n"/>
      <c r="K528" s="25" t="n"/>
      <c r="L528" s="25" t="n"/>
      <c r="M528" s="26" t="n"/>
      <c r="N528" s="26" t="n"/>
      <c r="O528" s="27">
        <f>IF(OR($M528="",$N528=""),"",$N528/$M528)</f>
        <v/>
      </c>
      <c r="P528" s="28" t="n"/>
      <c r="Q528" s="24" t="n"/>
      <c r="R528" s="24" t="n"/>
      <c r="S528" s="24" t="n"/>
      <c r="T528" s="24" t="n"/>
      <c r="U528" s="24" t="n"/>
      <c r="V528" s="29">
        <f>IF($A528="","",$I$1+SUM($N$4:$N528))</f>
        <v/>
      </c>
      <c r="W528" s="30">
        <f>IF($A528="",0,$V528-MAX($I$1,MAX($V$4:$V528)))</f>
        <v/>
      </c>
    </row>
    <row r="529" ht="15" customHeight="1">
      <c r="A529" s="20" t="n"/>
      <c r="B529" s="21">
        <f>IF($A529="","",$A529-WEEKDAY($A529,3))</f>
        <v/>
      </c>
      <c r="C529" s="22">
        <f>IF($A529="","",CHOOSE(WEEKDAY($A529),"Domingo","Segunda","Terça","Quarta","Quinta","Sexta","Sábado"))</f>
        <v/>
      </c>
      <c r="D529" s="23" t="n"/>
      <c r="E529" s="22">
        <f>IF($D529="","",IF($D529&lt;TIME(10,0,0),"Antes das 10h",IF($D529&lt;TIME(12,0,0),"10h às 12h",IF($D529&lt;TIME(15,0,0),"12h às 15h","Depois das 15h"))))</f>
        <v/>
      </c>
      <c r="F529" s="24" t="n"/>
      <c r="G529" s="24" t="n"/>
      <c r="H529" s="24" t="n"/>
      <c r="I529" s="25" t="n"/>
      <c r="J529" s="25" t="n"/>
      <c r="K529" s="25" t="n"/>
      <c r="L529" s="25" t="n"/>
      <c r="M529" s="26" t="n"/>
      <c r="N529" s="26" t="n"/>
      <c r="O529" s="27">
        <f>IF(OR($M529="",$N529=""),"",$N529/$M529)</f>
        <v/>
      </c>
      <c r="P529" s="28" t="n"/>
      <c r="Q529" s="24" t="n"/>
      <c r="R529" s="24" t="n"/>
      <c r="S529" s="24" t="n"/>
      <c r="T529" s="24" t="n"/>
      <c r="U529" s="24" t="n"/>
      <c r="V529" s="29">
        <f>IF($A529="","",$I$1+SUM($N$4:$N529))</f>
        <v/>
      </c>
      <c r="W529" s="30">
        <f>IF($A529="",0,$V529-MAX($I$1,MAX($V$4:$V529)))</f>
        <v/>
      </c>
    </row>
    <row r="530" ht="15" customHeight="1">
      <c r="A530" s="20" t="n"/>
      <c r="B530" s="21">
        <f>IF($A530="","",$A530-WEEKDAY($A530,3))</f>
        <v/>
      </c>
      <c r="C530" s="22">
        <f>IF($A530="","",CHOOSE(WEEKDAY($A530),"Domingo","Segunda","Terça","Quarta","Quinta","Sexta","Sábado"))</f>
        <v/>
      </c>
      <c r="D530" s="23" t="n"/>
      <c r="E530" s="22">
        <f>IF($D530="","",IF($D530&lt;TIME(10,0,0),"Antes das 10h",IF($D530&lt;TIME(12,0,0),"10h às 12h",IF($D530&lt;TIME(15,0,0),"12h às 15h","Depois das 15h"))))</f>
        <v/>
      </c>
      <c r="F530" s="24" t="n"/>
      <c r="G530" s="24" t="n"/>
      <c r="H530" s="24" t="n"/>
      <c r="I530" s="25" t="n"/>
      <c r="J530" s="25" t="n"/>
      <c r="K530" s="25" t="n"/>
      <c r="L530" s="25" t="n"/>
      <c r="M530" s="26" t="n"/>
      <c r="N530" s="26" t="n"/>
      <c r="O530" s="27">
        <f>IF(OR($M530="",$N530=""),"",$N530/$M530)</f>
        <v/>
      </c>
      <c r="P530" s="28" t="n"/>
      <c r="Q530" s="24" t="n"/>
      <c r="R530" s="24" t="n"/>
      <c r="S530" s="24" t="n"/>
      <c r="T530" s="24" t="n"/>
      <c r="U530" s="24" t="n"/>
      <c r="V530" s="29">
        <f>IF($A530="","",$I$1+SUM($N$4:$N530))</f>
        <v/>
      </c>
      <c r="W530" s="30">
        <f>IF($A530="",0,$V530-MAX($I$1,MAX($V$4:$V530)))</f>
        <v/>
      </c>
    </row>
    <row r="531" ht="15" customHeight="1">
      <c r="A531" s="20" t="n"/>
      <c r="B531" s="21">
        <f>IF($A531="","",$A531-WEEKDAY($A531,3))</f>
        <v/>
      </c>
      <c r="C531" s="22">
        <f>IF($A531="","",CHOOSE(WEEKDAY($A531),"Domingo","Segunda","Terça","Quarta","Quinta","Sexta","Sábado"))</f>
        <v/>
      </c>
      <c r="D531" s="23" t="n"/>
      <c r="E531" s="22">
        <f>IF($D531="","",IF($D531&lt;TIME(10,0,0),"Antes das 10h",IF($D531&lt;TIME(12,0,0),"10h às 12h",IF($D531&lt;TIME(15,0,0),"12h às 15h","Depois das 15h"))))</f>
        <v/>
      </c>
      <c r="F531" s="24" t="n"/>
      <c r="G531" s="24" t="n"/>
      <c r="H531" s="24" t="n"/>
      <c r="I531" s="25" t="n"/>
      <c r="J531" s="25" t="n"/>
      <c r="K531" s="25" t="n"/>
      <c r="L531" s="25" t="n"/>
      <c r="M531" s="26" t="n"/>
      <c r="N531" s="26" t="n"/>
      <c r="O531" s="27">
        <f>IF(OR($M531="",$N531=""),"",$N531/$M531)</f>
        <v/>
      </c>
      <c r="P531" s="28" t="n"/>
      <c r="Q531" s="24" t="n"/>
      <c r="R531" s="24" t="n"/>
      <c r="S531" s="24" t="n"/>
      <c r="T531" s="24" t="n"/>
      <c r="U531" s="24" t="n"/>
      <c r="V531" s="29">
        <f>IF($A531="","",$I$1+SUM($N$4:$N531))</f>
        <v/>
      </c>
      <c r="W531" s="30">
        <f>IF($A531="",0,$V531-MAX($I$1,MAX($V$4:$V531)))</f>
        <v/>
      </c>
    </row>
    <row r="532" ht="15" customHeight="1">
      <c r="A532" s="20" t="n"/>
      <c r="B532" s="21">
        <f>IF($A532="","",$A532-WEEKDAY($A532,3))</f>
        <v/>
      </c>
      <c r="C532" s="22">
        <f>IF($A532="","",CHOOSE(WEEKDAY($A532),"Domingo","Segunda","Terça","Quarta","Quinta","Sexta","Sábado"))</f>
        <v/>
      </c>
      <c r="D532" s="23" t="n"/>
      <c r="E532" s="22">
        <f>IF($D532="","",IF($D532&lt;TIME(10,0,0),"Antes das 10h",IF($D532&lt;TIME(12,0,0),"10h às 12h",IF($D532&lt;TIME(15,0,0),"12h às 15h","Depois das 15h"))))</f>
        <v/>
      </c>
      <c r="F532" s="24" t="n"/>
      <c r="G532" s="24" t="n"/>
      <c r="H532" s="24" t="n"/>
      <c r="I532" s="25" t="n"/>
      <c r="J532" s="25" t="n"/>
      <c r="K532" s="25" t="n"/>
      <c r="L532" s="25" t="n"/>
      <c r="M532" s="26" t="n"/>
      <c r="N532" s="26" t="n"/>
      <c r="O532" s="27">
        <f>IF(OR($M532="",$N532=""),"",$N532/$M532)</f>
        <v/>
      </c>
      <c r="P532" s="28" t="n"/>
      <c r="Q532" s="24" t="n"/>
      <c r="R532" s="24" t="n"/>
      <c r="S532" s="24" t="n"/>
      <c r="T532" s="24" t="n"/>
      <c r="U532" s="24" t="n"/>
      <c r="V532" s="29">
        <f>IF($A532="","",$I$1+SUM($N$4:$N532))</f>
        <v/>
      </c>
      <c r="W532" s="30">
        <f>IF($A532="",0,$V532-MAX($I$1,MAX($V$4:$V532)))</f>
        <v/>
      </c>
    </row>
    <row r="533" ht="15" customHeight="1">
      <c r="A533" s="20" t="n"/>
      <c r="B533" s="21">
        <f>IF($A533="","",$A533-WEEKDAY($A533,3))</f>
        <v/>
      </c>
      <c r="C533" s="22">
        <f>IF($A533="","",CHOOSE(WEEKDAY($A533),"Domingo","Segunda","Terça","Quarta","Quinta","Sexta","Sábado"))</f>
        <v/>
      </c>
      <c r="D533" s="23" t="n"/>
      <c r="E533" s="22">
        <f>IF($D533="","",IF($D533&lt;TIME(10,0,0),"Antes das 10h",IF($D533&lt;TIME(12,0,0),"10h às 12h",IF($D533&lt;TIME(15,0,0),"12h às 15h","Depois das 15h"))))</f>
        <v/>
      </c>
      <c r="F533" s="24" t="n"/>
      <c r="G533" s="24" t="n"/>
      <c r="H533" s="24" t="n"/>
      <c r="I533" s="25" t="n"/>
      <c r="J533" s="25" t="n"/>
      <c r="K533" s="25" t="n"/>
      <c r="L533" s="25" t="n"/>
      <c r="M533" s="26" t="n"/>
      <c r="N533" s="26" t="n"/>
      <c r="O533" s="27">
        <f>IF(OR($M533="",$N533=""),"",$N533/$M533)</f>
        <v/>
      </c>
      <c r="P533" s="28" t="n"/>
      <c r="Q533" s="24" t="n"/>
      <c r="R533" s="24" t="n"/>
      <c r="S533" s="24" t="n"/>
      <c r="T533" s="24" t="n"/>
      <c r="U533" s="24" t="n"/>
      <c r="V533" s="29">
        <f>IF($A533="","",$I$1+SUM($N$4:$N533))</f>
        <v/>
      </c>
      <c r="W533" s="30">
        <f>IF($A533="",0,$V533-MAX($I$1,MAX($V$4:$V533)))</f>
        <v/>
      </c>
    </row>
    <row r="534" ht="15" customHeight="1">
      <c r="A534" s="20" t="n"/>
      <c r="B534" s="21">
        <f>IF($A534="","",$A534-WEEKDAY($A534,3))</f>
        <v/>
      </c>
      <c r="C534" s="22">
        <f>IF($A534="","",CHOOSE(WEEKDAY($A534),"Domingo","Segunda","Terça","Quarta","Quinta","Sexta","Sábado"))</f>
        <v/>
      </c>
      <c r="D534" s="23" t="n"/>
      <c r="E534" s="22">
        <f>IF($D534="","",IF($D534&lt;TIME(10,0,0),"Antes das 10h",IF($D534&lt;TIME(12,0,0),"10h às 12h",IF($D534&lt;TIME(15,0,0),"12h às 15h","Depois das 15h"))))</f>
        <v/>
      </c>
      <c r="F534" s="24" t="n"/>
      <c r="G534" s="24" t="n"/>
      <c r="H534" s="24" t="n"/>
      <c r="I534" s="25" t="n"/>
      <c r="J534" s="25" t="n"/>
      <c r="K534" s="25" t="n"/>
      <c r="L534" s="25" t="n"/>
      <c r="M534" s="26" t="n"/>
      <c r="N534" s="26" t="n"/>
      <c r="O534" s="27">
        <f>IF(OR($M534="",$N534=""),"",$N534/$M534)</f>
        <v/>
      </c>
      <c r="P534" s="28" t="n"/>
      <c r="Q534" s="24" t="n"/>
      <c r="R534" s="24" t="n"/>
      <c r="S534" s="24" t="n"/>
      <c r="T534" s="24" t="n"/>
      <c r="U534" s="24" t="n"/>
      <c r="V534" s="29">
        <f>IF($A534="","",$I$1+SUM($N$4:$N534))</f>
        <v/>
      </c>
      <c r="W534" s="30">
        <f>IF($A534="",0,$V534-MAX($I$1,MAX($V$4:$V534)))</f>
        <v/>
      </c>
    </row>
    <row r="535" ht="15" customHeight="1">
      <c r="A535" s="20" t="n"/>
      <c r="B535" s="21">
        <f>IF($A535="","",$A535-WEEKDAY($A535,3))</f>
        <v/>
      </c>
      <c r="C535" s="22">
        <f>IF($A535="","",CHOOSE(WEEKDAY($A535),"Domingo","Segunda","Terça","Quarta","Quinta","Sexta","Sábado"))</f>
        <v/>
      </c>
      <c r="D535" s="23" t="n"/>
      <c r="E535" s="22">
        <f>IF($D535="","",IF($D535&lt;TIME(10,0,0),"Antes das 10h",IF($D535&lt;TIME(12,0,0),"10h às 12h",IF($D535&lt;TIME(15,0,0),"12h às 15h","Depois das 15h"))))</f>
        <v/>
      </c>
      <c r="F535" s="24" t="n"/>
      <c r="G535" s="24" t="n"/>
      <c r="H535" s="24" t="n"/>
      <c r="I535" s="25" t="n"/>
      <c r="J535" s="25" t="n"/>
      <c r="K535" s="25" t="n"/>
      <c r="L535" s="25" t="n"/>
      <c r="M535" s="26" t="n"/>
      <c r="N535" s="26" t="n"/>
      <c r="O535" s="27">
        <f>IF(OR($M535="",$N535=""),"",$N535/$M535)</f>
        <v/>
      </c>
      <c r="P535" s="28" t="n"/>
      <c r="Q535" s="24" t="n"/>
      <c r="R535" s="24" t="n"/>
      <c r="S535" s="24" t="n"/>
      <c r="T535" s="24" t="n"/>
      <c r="U535" s="24" t="n"/>
      <c r="V535" s="29">
        <f>IF($A535="","",$I$1+SUM($N$4:$N535))</f>
        <v/>
      </c>
      <c r="W535" s="30">
        <f>IF($A535="",0,$V535-MAX($I$1,MAX($V$4:$V535)))</f>
        <v/>
      </c>
    </row>
    <row r="536" ht="15" customHeight="1">
      <c r="A536" s="20" t="n"/>
      <c r="B536" s="21">
        <f>IF($A536="","",$A536-WEEKDAY($A536,3))</f>
        <v/>
      </c>
      <c r="C536" s="22">
        <f>IF($A536="","",CHOOSE(WEEKDAY($A536),"Domingo","Segunda","Terça","Quarta","Quinta","Sexta","Sábado"))</f>
        <v/>
      </c>
      <c r="D536" s="23" t="n"/>
      <c r="E536" s="22">
        <f>IF($D536="","",IF($D536&lt;TIME(10,0,0),"Antes das 10h",IF($D536&lt;TIME(12,0,0),"10h às 12h",IF($D536&lt;TIME(15,0,0),"12h às 15h","Depois das 15h"))))</f>
        <v/>
      </c>
      <c r="F536" s="24" t="n"/>
      <c r="G536" s="24" t="n"/>
      <c r="H536" s="24" t="n"/>
      <c r="I536" s="25" t="n"/>
      <c r="J536" s="25" t="n"/>
      <c r="K536" s="25" t="n"/>
      <c r="L536" s="25" t="n"/>
      <c r="M536" s="26" t="n"/>
      <c r="N536" s="26" t="n"/>
      <c r="O536" s="27">
        <f>IF(OR($M536="",$N536=""),"",$N536/$M536)</f>
        <v/>
      </c>
      <c r="P536" s="28" t="n"/>
      <c r="Q536" s="24" t="n"/>
      <c r="R536" s="24" t="n"/>
      <c r="S536" s="24" t="n"/>
      <c r="T536" s="24" t="n"/>
      <c r="U536" s="24" t="n"/>
      <c r="V536" s="29">
        <f>IF($A536="","",$I$1+SUM($N$4:$N536))</f>
        <v/>
      </c>
      <c r="W536" s="30">
        <f>IF($A536="",0,$V536-MAX($I$1,MAX($V$4:$V536)))</f>
        <v/>
      </c>
    </row>
    <row r="537" ht="15" customHeight="1">
      <c r="A537" s="20" t="n"/>
      <c r="B537" s="21">
        <f>IF($A537="","",$A537-WEEKDAY($A537,3))</f>
        <v/>
      </c>
      <c r="C537" s="22">
        <f>IF($A537="","",CHOOSE(WEEKDAY($A537),"Domingo","Segunda","Terça","Quarta","Quinta","Sexta","Sábado"))</f>
        <v/>
      </c>
      <c r="D537" s="23" t="n"/>
      <c r="E537" s="22">
        <f>IF($D537="","",IF($D537&lt;TIME(10,0,0),"Antes das 10h",IF($D537&lt;TIME(12,0,0),"10h às 12h",IF($D537&lt;TIME(15,0,0),"12h às 15h","Depois das 15h"))))</f>
        <v/>
      </c>
      <c r="F537" s="24" t="n"/>
      <c r="G537" s="24" t="n"/>
      <c r="H537" s="24" t="n"/>
      <c r="I537" s="25" t="n"/>
      <c r="J537" s="25" t="n"/>
      <c r="K537" s="25" t="n"/>
      <c r="L537" s="25" t="n"/>
      <c r="M537" s="26" t="n"/>
      <c r="N537" s="26" t="n"/>
      <c r="O537" s="27">
        <f>IF(OR($M537="",$N537=""),"",$N537/$M537)</f>
        <v/>
      </c>
      <c r="P537" s="28" t="n"/>
      <c r="Q537" s="24" t="n"/>
      <c r="R537" s="24" t="n"/>
      <c r="S537" s="24" t="n"/>
      <c r="T537" s="24" t="n"/>
      <c r="U537" s="24" t="n"/>
      <c r="V537" s="29">
        <f>IF($A537="","",$I$1+SUM($N$4:$N537))</f>
        <v/>
      </c>
      <c r="W537" s="30">
        <f>IF($A537="",0,$V537-MAX($I$1,MAX($V$4:$V537)))</f>
        <v/>
      </c>
    </row>
    <row r="538" ht="15" customHeight="1">
      <c r="A538" s="20" t="n"/>
      <c r="B538" s="21">
        <f>IF($A538="","",$A538-WEEKDAY($A538,3))</f>
        <v/>
      </c>
      <c r="C538" s="22">
        <f>IF($A538="","",CHOOSE(WEEKDAY($A538),"Domingo","Segunda","Terça","Quarta","Quinta","Sexta","Sábado"))</f>
        <v/>
      </c>
      <c r="D538" s="23" t="n"/>
      <c r="E538" s="22">
        <f>IF($D538="","",IF($D538&lt;TIME(10,0,0),"Antes das 10h",IF($D538&lt;TIME(12,0,0),"10h às 12h",IF($D538&lt;TIME(15,0,0),"12h às 15h","Depois das 15h"))))</f>
        <v/>
      </c>
      <c r="F538" s="24" t="n"/>
      <c r="G538" s="24" t="n"/>
      <c r="H538" s="24" t="n"/>
      <c r="I538" s="25" t="n"/>
      <c r="J538" s="25" t="n"/>
      <c r="K538" s="25" t="n"/>
      <c r="L538" s="25" t="n"/>
      <c r="M538" s="26" t="n"/>
      <c r="N538" s="26" t="n"/>
      <c r="O538" s="27">
        <f>IF(OR($M538="",$N538=""),"",$N538/$M538)</f>
        <v/>
      </c>
      <c r="P538" s="28" t="n"/>
      <c r="Q538" s="24" t="n"/>
      <c r="R538" s="24" t="n"/>
      <c r="S538" s="24" t="n"/>
      <c r="T538" s="24" t="n"/>
      <c r="U538" s="24" t="n"/>
      <c r="V538" s="29">
        <f>IF($A538="","",$I$1+SUM($N$4:$N538))</f>
        <v/>
      </c>
      <c r="W538" s="30">
        <f>IF($A538="",0,$V538-MAX($I$1,MAX($V$4:$V538)))</f>
        <v/>
      </c>
    </row>
    <row r="539" ht="15" customHeight="1">
      <c r="A539" s="20" t="n"/>
      <c r="B539" s="21">
        <f>IF($A539="","",$A539-WEEKDAY($A539,3))</f>
        <v/>
      </c>
      <c r="C539" s="22">
        <f>IF($A539="","",CHOOSE(WEEKDAY($A539),"Domingo","Segunda","Terça","Quarta","Quinta","Sexta","Sábado"))</f>
        <v/>
      </c>
      <c r="D539" s="23" t="n"/>
      <c r="E539" s="22">
        <f>IF($D539="","",IF($D539&lt;TIME(10,0,0),"Antes das 10h",IF($D539&lt;TIME(12,0,0),"10h às 12h",IF($D539&lt;TIME(15,0,0),"12h às 15h","Depois das 15h"))))</f>
        <v/>
      </c>
      <c r="F539" s="24" t="n"/>
      <c r="G539" s="24" t="n"/>
      <c r="H539" s="24" t="n"/>
      <c r="I539" s="25" t="n"/>
      <c r="J539" s="25" t="n"/>
      <c r="K539" s="25" t="n"/>
      <c r="L539" s="25" t="n"/>
      <c r="M539" s="26" t="n"/>
      <c r="N539" s="26" t="n"/>
      <c r="O539" s="27">
        <f>IF(OR($M539="",$N539=""),"",$N539/$M539)</f>
        <v/>
      </c>
      <c r="P539" s="28" t="n"/>
      <c r="Q539" s="24" t="n"/>
      <c r="R539" s="24" t="n"/>
      <c r="S539" s="24" t="n"/>
      <c r="T539" s="24" t="n"/>
      <c r="U539" s="24" t="n"/>
      <c r="V539" s="29">
        <f>IF($A539="","",$I$1+SUM($N$4:$N539))</f>
        <v/>
      </c>
      <c r="W539" s="30">
        <f>IF($A539="",0,$V539-MAX($I$1,MAX($V$4:$V539)))</f>
        <v/>
      </c>
    </row>
    <row r="540" ht="15" customHeight="1">
      <c r="A540" s="20" t="n"/>
      <c r="B540" s="21">
        <f>IF($A540="","",$A540-WEEKDAY($A540,3))</f>
        <v/>
      </c>
      <c r="C540" s="22">
        <f>IF($A540="","",CHOOSE(WEEKDAY($A540),"Domingo","Segunda","Terça","Quarta","Quinta","Sexta","Sábado"))</f>
        <v/>
      </c>
      <c r="D540" s="23" t="n"/>
      <c r="E540" s="22">
        <f>IF($D540="","",IF($D540&lt;TIME(10,0,0),"Antes das 10h",IF($D540&lt;TIME(12,0,0),"10h às 12h",IF($D540&lt;TIME(15,0,0),"12h às 15h","Depois das 15h"))))</f>
        <v/>
      </c>
      <c r="F540" s="24" t="n"/>
      <c r="G540" s="24" t="n"/>
      <c r="H540" s="24" t="n"/>
      <c r="I540" s="25" t="n"/>
      <c r="J540" s="25" t="n"/>
      <c r="K540" s="25" t="n"/>
      <c r="L540" s="25" t="n"/>
      <c r="M540" s="26" t="n"/>
      <c r="N540" s="26" t="n"/>
      <c r="O540" s="27">
        <f>IF(OR($M540="",$N540=""),"",$N540/$M540)</f>
        <v/>
      </c>
      <c r="P540" s="28" t="n"/>
      <c r="Q540" s="24" t="n"/>
      <c r="R540" s="24" t="n"/>
      <c r="S540" s="24" t="n"/>
      <c r="T540" s="24" t="n"/>
      <c r="U540" s="24" t="n"/>
      <c r="V540" s="29">
        <f>IF($A540="","",$I$1+SUM($N$4:$N540))</f>
        <v/>
      </c>
      <c r="W540" s="30">
        <f>IF($A540="",0,$V540-MAX($I$1,MAX($V$4:$V540)))</f>
        <v/>
      </c>
    </row>
    <row r="541" ht="15" customHeight="1">
      <c r="A541" s="20" t="n"/>
      <c r="B541" s="21">
        <f>IF($A541="","",$A541-WEEKDAY($A541,3))</f>
        <v/>
      </c>
      <c r="C541" s="22">
        <f>IF($A541="","",CHOOSE(WEEKDAY($A541),"Domingo","Segunda","Terça","Quarta","Quinta","Sexta","Sábado"))</f>
        <v/>
      </c>
      <c r="D541" s="23" t="n"/>
      <c r="E541" s="22">
        <f>IF($D541="","",IF($D541&lt;TIME(10,0,0),"Antes das 10h",IF($D541&lt;TIME(12,0,0),"10h às 12h",IF($D541&lt;TIME(15,0,0),"12h às 15h","Depois das 15h"))))</f>
        <v/>
      </c>
      <c r="F541" s="24" t="n"/>
      <c r="G541" s="24" t="n"/>
      <c r="H541" s="24" t="n"/>
      <c r="I541" s="25" t="n"/>
      <c r="J541" s="25" t="n"/>
      <c r="K541" s="25" t="n"/>
      <c r="L541" s="25" t="n"/>
      <c r="M541" s="26" t="n"/>
      <c r="N541" s="26" t="n"/>
      <c r="O541" s="27">
        <f>IF(OR($M541="",$N541=""),"",$N541/$M541)</f>
        <v/>
      </c>
      <c r="P541" s="28" t="n"/>
      <c r="Q541" s="24" t="n"/>
      <c r="R541" s="24" t="n"/>
      <c r="S541" s="24" t="n"/>
      <c r="T541" s="24" t="n"/>
      <c r="U541" s="24" t="n"/>
      <c r="V541" s="29">
        <f>IF($A541="","",$I$1+SUM($N$4:$N541))</f>
        <v/>
      </c>
      <c r="W541" s="30">
        <f>IF($A541="",0,$V541-MAX($I$1,MAX($V$4:$V541)))</f>
        <v/>
      </c>
    </row>
    <row r="542" ht="15" customHeight="1">
      <c r="A542" s="20" t="n"/>
      <c r="B542" s="21">
        <f>IF($A542="","",$A542-WEEKDAY($A542,3))</f>
        <v/>
      </c>
      <c r="C542" s="22">
        <f>IF($A542="","",CHOOSE(WEEKDAY($A542),"Domingo","Segunda","Terça","Quarta","Quinta","Sexta","Sábado"))</f>
        <v/>
      </c>
      <c r="D542" s="23" t="n"/>
      <c r="E542" s="22">
        <f>IF($D542="","",IF($D542&lt;TIME(10,0,0),"Antes das 10h",IF($D542&lt;TIME(12,0,0),"10h às 12h",IF($D542&lt;TIME(15,0,0),"12h às 15h","Depois das 15h"))))</f>
        <v/>
      </c>
      <c r="F542" s="24" t="n"/>
      <c r="G542" s="24" t="n"/>
      <c r="H542" s="24" t="n"/>
      <c r="I542" s="25" t="n"/>
      <c r="J542" s="25" t="n"/>
      <c r="K542" s="25" t="n"/>
      <c r="L542" s="25" t="n"/>
      <c r="M542" s="26" t="n"/>
      <c r="N542" s="26" t="n"/>
      <c r="O542" s="27">
        <f>IF(OR($M542="",$N542=""),"",$N542/$M542)</f>
        <v/>
      </c>
      <c r="P542" s="28" t="n"/>
      <c r="Q542" s="24" t="n"/>
      <c r="R542" s="24" t="n"/>
      <c r="S542" s="24" t="n"/>
      <c r="T542" s="24" t="n"/>
      <c r="U542" s="24" t="n"/>
      <c r="V542" s="29">
        <f>IF($A542="","",$I$1+SUM($N$4:$N542))</f>
        <v/>
      </c>
      <c r="W542" s="30">
        <f>IF($A542="",0,$V542-MAX($I$1,MAX($V$4:$V542)))</f>
        <v/>
      </c>
    </row>
    <row r="543" ht="15" customHeight="1">
      <c r="A543" s="20" t="n"/>
      <c r="B543" s="21">
        <f>IF($A543="","",$A543-WEEKDAY($A543,3))</f>
        <v/>
      </c>
      <c r="C543" s="22">
        <f>IF($A543="","",CHOOSE(WEEKDAY($A543),"Domingo","Segunda","Terça","Quarta","Quinta","Sexta","Sábado"))</f>
        <v/>
      </c>
      <c r="D543" s="23" t="n"/>
      <c r="E543" s="22">
        <f>IF($D543="","",IF($D543&lt;TIME(10,0,0),"Antes das 10h",IF($D543&lt;TIME(12,0,0),"10h às 12h",IF($D543&lt;TIME(15,0,0),"12h às 15h","Depois das 15h"))))</f>
        <v/>
      </c>
      <c r="F543" s="24" t="n"/>
      <c r="G543" s="24" t="n"/>
      <c r="H543" s="24" t="n"/>
      <c r="I543" s="25" t="n"/>
      <c r="J543" s="25" t="n"/>
      <c r="K543" s="25" t="n"/>
      <c r="L543" s="25" t="n"/>
      <c r="M543" s="26" t="n"/>
      <c r="N543" s="26" t="n"/>
      <c r="O543" s="27">
        <f>IF(OR($M543="",$N543=""),"",$N543/$M543)</f>
        <v/>
      </c>
      <c r="P543" s="28" t="n"/>
      <c r="Q543" s="24" t="n"/>
      <c r="R543" s="24" t="n"/>
      <c r="S543" s="24" t="n"/>
      <c r="T543" s="24" t="n"/>
      <c r="U543" s="24" t="n"/>
      <c r="V543" s="29">
        <f>IF($A543="","",$I$1+SUM($N$4:$N543))</f>
        <v/>
      </c>
      <c r="W543" s="30">
        <f>IF($A543="",0,$V543-MAX($I$1,MAX($V$4:$V543)))</f>
        <v/>
      </c>
    </row>
    <row r="544" ht="15" customHeight="1">
      <c r="A544" s="20" t="n"/>
      <c r="B544" s="21">
        <f>IF($A544="","",$A544-WEEKDAY($A544,3))</f>
        <v/>
      </c>
      <c r="C544" s="22">
        <f>IF($A544="","",CHOOSE(WEEKDAY($A544),"Domingo","Segunda","Terça","Quarta","Quinta","Sexta","Sábado"))</f>
        <v/>
      </c>
      <c r="D544" s="23" t="n"/>
      <c r="E544" s="22">
        <f>IF($D544="","",IF($D544&lt;TIME(10,0,0),"Antes das 10h",IF($D544&lt;TIME(12,0,0),"10h às 12h",IF($D544&lt;TIME(15,0,0),"12h às 15h","Depois das 15h"))))</f>
        <v/>
      </c>
      <c r="F544" s="24" t="n"/>
      <c r="G544" s="24" t="n"/>
      <c r="H544" s="24" t="n"/>
      <c r="I544" s="25" t="n"/>
      <c r="J544" s="25" t="n"/>
      <c r="K544" s="25" t="n"/>
      <c r="L544" s="25" t="n"/>
      <c r="M544" s="26" t="n"/>
      <c r="N544" s="26" t="n"/>
      <c r="O544" s="27">
        <f>IF(OR($M544="",$N544=""),"",$N544/$M544)</f>
        <v/>
      </c>
      <c r="P544" s="28" t="n"/>
      <c r="Q544" s="24" t="n"/>
      <c r="R544" s="24" t="n"/>
      <c r="S544" s="24" t="n"/>
      <c r="T544" s="24" t="n"/>
      <c r="U544" s="24" t="n"/>
      <c r="V544" s="29">
        <f>IF($A544="","",$I$1+SUM($N$4:$N544))</f>
        <v/>
      </c>
      <c r="W544" s="30">
        <f>IF($A544="",0,$V544-MAX($I$1,MAX($V$4:$V544)))</f>
        <v/>
      </c>
    </row>
    <row r="545" ht="15" customHeight="1">
      <c r="A545" s="20" t="n"/>
      <c r="B545" s="21">
        <f>IF($A545="","",$A545-WEEKDAY($A545,3))</f>
        <v/>
      </c>
      <c r="C545" s="22">
        <f>IF($A545="","",CHOOSE(WEEKDAY($A545),"Domingo","Segunda","Terça","Quarta","Quinta","Sexta","Sábado"))</f>
        <v/>
      </c>
      <c r="D545" s="23" t="n"/>
      <c r="E545" s="22">
        <f>IF($D545="","",IF($D545&lt;TIME(10,0,0),"Antes das 10h",IF($D545&lt;TIME(12,0,0),"10h às 12h",IF($D545&lt;TIME(15,0,0),"12h às 15h","Depois das 15h"))))</f>
        <v/>
      </c>
      <c r="F545" s="24" t="n"/>
      <c r="G545" s="24" t="n"/>
      <c r="H545" s="24" t="n"/>
      <c r="I545" s="25" t="n"/>
      <c r="J545" s="25" t="n"/>
      <c r="K545" s="25" t="n"/>
      <c r="L545" s="25" t="n"/>
      <c r="M545" s="26" t="n"/>
      <c r="N545" s="26" t="n"/>
      <c r="O545" s="27">
        <f>IF(OR($M545="",$N545=""),"",$N545/$M545)</f>
        <v/>
      </c>
      <c r="P545" s="28" t="n"/>
      <c r="Q545" s="24" t="n"/>
      <c r="R545" s="24" t="n"/>
      <c r="S545" s="24" t="n"/>
      <c r="T545" s="24" t="n"/>
      <c r="U545" s="24" t="n"/>
      <c r="V545" s="29">
        <f>IF($A545="","",$I$1+SUM($N$4:$N545))</f>
        <v/>
      </c>
      <c r="W545" s="30">
        <f>IF($A545="",0,$V545-MAX($I$1,MAX($V$4:$V545)))</f>
        <v/>
      </c>
    </row>
    <row r="546" ht="15" customHeight="1">
      <c r="A546" s="20" t="n"/>
      <c r="B546" s="21">
        <f>IF($A546="","",$A546-WEEKDAY($A546,3))</f>
        <v/>
      </c>
      <c r="C546" s="22">
        <f>IF($A546="","",CHOOSE(WEEKDAY($A546),"Domingo","Segunda","Terça","Quarta","Quinta","Sexta","Sábado"))</f>
        <v/>
      </c>
      <c r="D546" s="23" t="n"/>
      <c r="E546" s="22">
        <f>IF($D546="","",IF($D546&lt;TIME(10,0,0),"Antes das 10h",IF($D546&lt;TIME(12,0,0),"10h às 12h",IF($D546&lt;TIME(15,0,0),"12h às 15h","Depois das 15h"))))</f>
        <v/>
      </c>
      <c r="F546" s="24" t="n"/>
      <c r="G546" s="24" t="n"/>
      <c r="H546" s="24" t="n"/>
      <c r="I546" s="25" t="n"/>
      <c r="J546" s="25" t="n"/>
      <c r="K546" s="25" t="n"/>
      <c r="L546" s="25" t="n"/>
      <c r="M546" s="26" t="n"/>
      <c r="N546" s="26" t="n"/>
      <c r="O546" s="27">
        <f>IF(OR($M546="",$N546=""),"",$N546/$M546)</f>
        <v/>
      </c>
      <c r="P546" s="28" t="n"/>
      <c r="Q546" s="24" t="n"/>
      <c r="R546" s="24" t="n"/>
      <c r="S546" s="24" t="n"/>
      <c r="T546" s="24" t="n"/>
      <c r="U546" s="24" t="n"/>
      <c r="V546" s="29">
        <f>IF($A546="","",$I$1+SUM($N$4:$N546))</f>
        <v/>
      </c>
      <c r="W546" s="30">
        <f>IF($A546="",0,$V546-MAX($I$1,MAX($V$4:$V546)))</f>
        <v/>
      </c>
    </row>
    <row r="547" ht="15" customHeight="1">
      <c r="A547" s="20" t="n"/>
      <c r="B547" s="21">
        <f>IF($A547="","",$A547-WEEKDAY($A547,3))</f>
        <v/>
      </c>
      <c r="C547" s="22">
        <f>IF($A547="","",CHOOSE(WEEKDAY($A547),"Domingo","Segunda","Terça","Quarta","Quinta","Sexta","Sábado"))</f>
        <v/>
      </c>
      <c r="D547" s="23" t="n"/>
      <c r="E547" s="22">
        <f>IF($D547="","",IF($D547&lt;TIME(10,0,0),"Antes das 10h",IF($D547&lt;TIME(12,0,0),"10h às 12h",IF($D547&lt;TIME(15,0,0),"12h às 15h","Depois das 15h"))))</f>
        <v/>
      </c>
      <c r="F547" s="24" t="n"/>
      <c r="G547" s="24" t="n"/>
      <c r="H547" s="24" t="n"/>
      <c r="I547" s="25" t="n"/>
      <c r="J547" s="25" t="n"/>
      <c r="K547" s="25" t="n"/>
      <c r="L547" s="25" t="n"/>
      <c r="M547" s="26" t="n"/>
      <c r="N547" s="26" t="n"/>
      <c r="O547" s="27">
        <f>IF(OR($M547="",$N547=""),"",$N547/$M547)</f>
        <v/>
      </c>
      <c r="P547" s="28" t="n"/>
      <c r="Q547" s="24" t="n"/>
      <c r="R547" s="24" t="n"/>
      <c r="S547" s="24" t="n"/>
      <c r="T547" s="24" t="n"/>
      <c r="U547" s="24" t="n"/>
      <c r="V547" s="29">
        <f>IF($A547="","",$I$1+SUM($N$4:$N547))</f>
        <v/>
      </c>
      <c r="W547" s="30">
        <f>IF($A547="",0,$V547-MAX($I$1,MAX($V$4:$V547)))</f>
        <v/>
      </c>
    </row>
    <row r="548" ht="15" customHeight="1">
      <c r="A548" s="20" t="n"/>
      <c r="B548" s="21">
        <f>IF($A548="","",$A548-WEEKDAY($A548,3))</f>
        <v/>
      </c>
      <c r="C548" s="22">
        <f>IF($A548="","",CHOOSE(WEEKDAY($A548),"Domingo","Segunda","Terça","Quarta","Quinta","Sexta","Sábado"))</f>
        <v/>
      </c>
      <c r="D548" s="23" t="n"/>
      <c r="E548" s="22">
        <f>IF($D548="","",IF($D548&lt;TIME(10,0,0),"Antes das 10h",IF($D548&lt;TIME(12,0,0),"10h às 12h",IF($D548&lt;TIME(15,0,0),"12h às 15h","Depois das 15h"))))</f>
        <v/>
      </c>
      <c r="F548" s="24" t="n"/>
      <c r="G548" s="24" t="n"/>
      <c r="H548" s="24" t="n"/>
      <c r="I548" s="25" t="n"/>
      <c r="J548" s="25" t="n"/>
      <c r="K548" s="25" t="n"/>
      <c r="L548" s="25" t="n"/>
      <c r="M548" s="26" t="n"/>
      <c r="N548" s="26" t="n"/>
      <c r="O548" s="27">
        <f>IF(OR($M548="",$N548=""),"",$N548/$M548)</f>
        <v/>
      </c>
      <c r="P548" s="28" t="n"/>
      <c r="Q548" s="24" t="n"/>
      <c r="R548" s="24" t="n"/>
      <c r="S548" s="24" t="n"/>
      <c r="T548" s="24" t="n"/>
      <c r="U548" s="24" t="n"/>
      <c r="V548" s="29">
        <f>IF($A548="","",$I$1+SUM($N$4:$N548))</f>
        <v/>
      </c>
      <c r="W548" s="30">
        <f>IF($A548="",0,$V548-MAX($I$1,MAX($V$4:$V548)))</f>
        <v/>
      </c>
    </row>
    <row r="549" ht="15" customHeight="1">
      <c r="A549" s="20" t="n"/>
      <c r="B549" s="21">
        <f>IF($A549="","",$A549-WEEKDAY($A549,3))</f>
        <v/>
      </c>
      <c r="C549" s="22">
        <f>IF($A549="","",CHOOSE(WEEKDAY($A549),"Domingo","Segunda","Terça","Quarta","Quinta","Sexta","Sábado"))</f>
        <v/>
      </c>
      <c r="D549" s="23" t="n"/>
      <c r="E549" s="22">
        <f>IF($D549="","",IF($D549&lt;TIME(10,0,0),"Antes das 10h",IF($D549&lt;TIME(12,0,0),"10h às 12h",IF($D549&lt;TIME(15,0,0),"12h às 15h","Depois das 15h"))))</f>
        <v/>
      </c>
      <c r="F549" s="24" t="n"/>
      <c r="G549" s="24" t="n"/>
      <c r="H549" s="24" t="n"/>
      <c r="I549" s="25" t="n"/>
      <c r="J549" s="25" t="n"/>
      <c r="K549" s="25" t="n"/>
      <c r="L549" s="25" t="n"/>
      <c r="M549" s="26" t="n"/>
      <c r="N549" s="26" t="n"/>
      <c r="O549" s="27">
        <f>IF(OR($M549="",$N549=""),"",$N549/$M549)</f>
        <v/>
      </c>
      <c r="P549" s="28" t="n"/>
      <c r="Q549" s="24" t="n"/>
      <c r="R549" s="24" t="n"/>
      <c r="S549" s="24" t="n"/>
      <c r="T549" s="24" t="n"/>
      <c r="U549" s="24" t="n"/>
      <c r="V549" s="29">
        <f>IF($A549="","",$I$1+SUM($N$4:$N549))</f>
        <v/>
      </c>
      <c r="W549" s="30">
        <f>IF($A549="",0,$V549-MAX($I$1,MAX($V$4:$V549)))</f>
        <v/>
      </c>
    </row>
    <row r="550" ht="15" customHeight="1">
      <c r="A550" s="20" t="n"/>
      <c r="B550" s="21">
        <f>IF($A550="","",$A550-WEEKDAY($A550,3))</f>
        <v/>
      </c>
      <c r="C550" s="22">
        <f>IF($A550="","",CHOOSE(WEEKDAY($A550),"Domingo","Segunda","Terça","Quarta","Quinta","Sexta","Sábado"))</f>
        <v/>
      </c>
      <c r="D550" s="23" t="n"/>
      <c r="E550" s="22">
        <f>IF($D550="","",IF($D550&lt;TIME(10,0,0),"Antes das 10h",IF($D550&lt;TIME(12,0,0),"10h às 12h",IF($D550&lt;TIME(15,0,0),"12h às 15h","Depois das 15h"))))</f>
        <v/>
      </c>
      <c r="F550" s="24" t="n"/>
      <c r="G550" s="24" t="n"/>
      <c r="H550" s="24" t="n"/>
      <c r="I550" s="25" t="n"/>
      <c r="J550" s="25" t="n"/>
      <c r="K550" s="25" t="n"/>
      <c r="L550" s="25" t="n"/>
      <c r="M550" s="26" t="n"/>
      <c r="N550" s="26" t="n"/>
      <c r="O550" s="27">
        <f>IF(OR($M550="",$N550=""),"",$N550/$M550)</f>
        <v/>
      </c>
      <c r="P550" s="28" t="n"/>
      <c r="Q550" s="24" t="n"/>
      <c r="R550" s="24" t="n"/>
      <c r="S550" s="24" t="n"/>
      <c r="T550" s="24" t="n"/>
      <c r="U550" s="24" t="n"/>
      <c r="V550" s="29">
        <f>IF($A550="","",$I$1+SUM($N$4:$N550))</f>
        <v/>
      </c>
      <c r="W550" s="30">
        <f>IF($A550="",0,$V550-MAX($I$1,MAX($V$4:$V550)))</f>
        <v/>
      </c>
    </row>
    <row r="551" ht="15" customHeight="1">
      <c r="A551" s="20" t="n"/>
      <c r="B551" s="21">
        <f>IF($A551="","",$A551-WEEKDAY($A551,3))</f>
        <v/>
      </c>
      <c r="C551" s="22">
        <f>IF($A551="","",CHOOSE(WEEKDAY($A551),"Domingo","Segunda","Terça","Quarta","Quinta","Sexta","Sábado"))</f>
        <v/>
      </c>
      <c r="D551" s="23" t="n"/>
      <c r="E551" s="22">
        <f>IF($D551="","",IF($D551&lt;TIME(10,0,0),"Antes das 10h",IF($D551&lt;TIME(12,0,0),"10h às 12h",IF($D551&lt;TIME(15,0,0),"12h às 15h","Depois das 15h"))))</f>
        <v/>
      </c>
      <c r="F551" s="24" t="n"/>
      <c r="G551" s="24" t="n"/>
      <c r="H551" s="24" t="n"/>
      <c r="I551" s="25" t="n"/>
      <c r="J551" s="25" t="n"/>
      <c r="K551" s="25" t="n"/>
      <c r="L551" s="25" t="n"/>
      <c r="M551" s="26" t="n"/>
      <c r="N551" s="26" t="n"/>
      <c r="O551" s="27">
        <f>IF(OR($M551="",$N551=""),"",$N551/$M551)</f>
        <v/>
      </c>
      <c r="P551" s="28" t="n"/>
      <c r="Q551" s="24" t="n"/>
      <c r="R551" s="24" t="n"/>
      <c r="S551" s="24" t="n"/>
      <c r="T551" s="24" t="n"/>
      <c r="U551" s="24" t="n"/>
      <c r="V551" s="29">
        <f>IF($A551="","",$I$1+SUM($N$4:$N551))</f>
        <v/>
      </c>
      <c r="W551" s="30">
        <f>IF($A551="",0,$V551-MAX($I$1,MAX($V$4:$V551)))</f>
        <v/>
      </c>
    </row>
    <row r="552" ht="15" customHeight="1">
      <c r="A552" s="20" t="n"/>
      <c r="B552" s="21">
        <f>IF($A552="","",$A552-WEEKDAY($A552,3))</f>
        <v/>
      </c>
      <c r="C552" s="22">
        <f>IF($A552="","",CHOOSE(WEEKDAY($A552),"Domingo","Segunda","Terça","Quarta","Quinta","Sexta","Sábado"))</f>
        <v/>
      </c>
      <c r="D552" s="23" t="n"/>
      <c r="E552" s="22">
        <f>IF($D552="","",IF($D552&lt;TIME(10,0,0),"Antes das 10h",IF($D552&lt;TIME(12,0,0),"10h às 12h",IF($D552&lt;TIME(15,0,0),"12h às 15h","Depois das 15h"))))</f>
        <v/>
      </c>
      <c r="F552" s="24" t="n"/>
      <c r="G552" s="24" t="n"/>
      <c r="H552" s="24" t="n"/>
      <c r="I552" s="25" t="n"/>
      <c r="J552" s="25" t="n"/>
      <c r="K552" s="25" t="n"/>
      <c r="L552" s="25" t="n"/>
      <c r="M552" s="26" t="n"/>
      <c r="N552" s="26" t="n"/>
      <c r="O552" s="27">
        <f>IF(OR($M552="",$N552=""),"",$N552/$M552)</f>
        <v/>
      </c>
      <c r="P552" s="28" t="n"/>
      <c r="Q552" s="24" t="n"/>
      <c r="R552" s="24" t="n"/>
      <c r="S552" s="24" t="n"/>
      <c r="T552" s="24" t="n"/>
      <c r="U552" s="24" t="n"/>
      <c r="V552" s="29">
        <f>IF($A552="","",$I$1+SUM($N$4:$N552))</f>
        <v/>
      </c>
      <c r="W552" s="30">
        <f>IF($A552="",0,$V552-MAX($I$1,MAX($V$4:$V552)))</f>
        <v/>
      </c>
    </row>
    <row r="553" ht="15" customHeight="1">
      <c r="A553" s="20" t="n"/>
      <c r="B553" s="21">
        <f>IF($A553="","",$A553-WEEKDAY($A553,3))</f>
        <v/>
      </c>
      <c r="C553" s="22">
        <f>IF($A553="","",CHOOSE(WEEKDAY($A553),"Domingo","Segunda","Terça","Quarta","Quinta","Sexta","Sábado"))</f>
        <v/>
      </c>
      <c r="D553" s="23" t="n"/>
      <c r="E553" s="22">
        <f>IF($D553="","",IF($D553&lt;TIME(10,0,0),"Antes das 10h",IF($D553&lt;TIME(12,0,0),"10h às 12h",IF($D553&lt;TIME(15,0,0),"12h às 15h","Depois das 15h"))))</f>
        <v/>
      </c>
      <c r="F553" s="24" t="n"/>
      <c r="G553" s="24" t="n"/>
      <c r="H553" s="24" t="n"/>
      <c r="I553" s="25" t="n"/>
      <c r="J553" s="25" t="n"/>
      <c r="K553" s="25" t="n"/>
      <c r="L553" s="25" t="n"/>
      <c r="M553" s="26" t="n"/>
      <c r="N553" s="26" t="n"/>
      <c r="O553" s="27">
        <f>IF(OR($M553="",$N553=""),"",$N553/$M553)</f>
        <v/>
      </c>
      <c r="P553" s="28" t="n"/>
      <c r="Q553" s="24" t="n"/>
      <c r="R553" s="24" t="n"/>
      <c r="S553" s="24" t="n"/>
      <c r="T553" s="24" t="n"/>
      <c r="U553" s="24" t="n"/>
      <c r="V553" s="29">
        <f>IF($A553="","",$I$1+SUM($N$4:$N553))</f>
        <v/>
      </c>
      <c r="W553" s="30">
        <f>IF($A553="",0,$V553-MAX($I$1,MAX($V$4:$V553)))</f>
        <v/>
      </c>
    </row>
    <row r="554" ht="15" customHeight="1">
      <c r="A554" s="20" t="n"/>
      <c r="B554" s="21">
        <f>IF($A554="","",$A554-WEEKDAY($A554,3))</f>
        <v/>
      </c>
      <c r="C554" s="22">
        <f>IF($A554="","",CHOOSE(WEEKDAY($A554),"Domingo","Segunda","Terça","Quarta","Quinta","Sexta","Sábado"))</f>
        <v/>
      </c>
      <c r="D554" s="23" t="n"/>
      <c r="E554" s="22">
        <f>IF($D554="","",IF($D554&lt;TIME(10,0,0),"Antes das 10h",IF($D554&lt;TIME(12,0,0),"10h às 12h",IF($D554&lt;TIME(15,0,0),"12h às 15h","Depois das 15h"))))</f>
        <v/>
      </c>
      <c r="F554" s="24" t="n"/>
      <c r="G554" s="24" t="n"/>
      <c r="H554" s="24" t="n"/>
      <c r="I554" s="25" t="n"/>
      <c r="J554" s="25" t="n"/>
      <c r="K554" s="25" t="n"/>
      <c r="L554" s="25" t="n"/>
      <c r="M554" s="26" t="n"/>
      <c r="N554" s="26" t="n"/>
      <c r="O554" s="27">
        <f>IF(OR($M554="",$N554=""),"",$N554/$M554)</f>
        <v/>
      </c>
      <c r="P554" s="28" t="n"/>
      <c r="Q554" s="24" t="n"/>
      <c r="R554" s="24" t="n"/>
      <c r="S554" s="24" t="n"/>
      <c r="T554" s="24" t="n"/>
      <c r="U554" s="24" t="n"/>
      <c r="V554" s="29">
        <f>IF($A554="","",$I$1+SUM($N$4:$N554))</f>
        <v/>
      </c>
      <c r="W554" s="30">
        <f>IF($A554="",0,$V554-MAX($I$1,MAX($V$4:$V554)))</f>
        <v/>
      </c>
    </row>
    <row r="555" ht="15" customHeight="1">
      <c r="A555" s="20" t="n"/>
      <c r="B555" s="21">
        <f>IF($A555="","",$A555-WEEKDAY($A555,3))</f>
        <v/>
      </c>
      <c r="C555" s="22">
        <f>IF($A555="","",CHOOSE(WEEKDAY($A555),"Domingo","Segunda","Terça","Quarta","Quinta","Sexta","Sábado"))</f>
        <v/>
      </c>
      <c r="D555" s="23" t="n"/>
      <c r="E555" s="22">
        <f>IF($D555="","",IF($D555&lt;TIME(10,0,0),"Antes das 10h",IF($D555&lt;TIME(12,0,0),"10h às 12h",IF($D555&lt;TIME(15,0,0),"12h às 15h","Depois das 15h"))))</f>
        <v/>
      </c>
      <c r="F555" s="24" t="n"/>
      <c r="G555" s="24" t="n"/>
      <c r="H555" s="24" t="n"/>
      <c r="I555" s="25" t="n"/>
      <c r="J555" s="25" t="n"/>
      <c r="K555" s="25" t="n"/>
      <c r="L555" s="25" t="n"/>
      <c r="M555" s="26" t="n"/>
      <c r="N555" s="26" t="n"/>
      <c r="O555" s="27">
        <f>IF(OR($M555="",$N555=""),"",$N555/$M555)</f>
        <v/>
      </c>
      <c r="P555" s="28" t="n"/>
      <c r="Q555" s="24" t="n"/>
      <c r="R555" s="24" t="n"/>
      <c r="S555" s="24" t="n"/>
      <c r="T555" s="24" t="n"/>
      <c r="U555" s="24" t="n"/>
      <c r="V555" s="29">
        <f>IF($A555="","",$I$1+SUM($N$4:$N555))</f>
        <v/>
      </c>
      <c r="W555" s="30">
        <f>IF($A555="",0,$V555-MAX($I$1,MAX($V$4:$V555)))</f>
        <v/>
      </c>
    </row>
    <row r="556" ht="15" customHeight="1">
      <c r="A556" s="20" t="n"/>
      <c r="B556" s="21">
        <f>IF($A556="","",$A556-WEEKDAY($A556,3))</f>
        <v/>
      </c>
      <c r="C556" s="22">
        <f>IF($A556="","",CHOOSE(WEEKDAY($A556),"Domingo","Segunda","Terça","Quarta","Quinta","Sexta","Sábado"))</f>
        <v/>
      </c>
      <c r="D556" s="23" t="n"/>
      <c r="E556" s="22">
        <f>IF($D556="","",IF($D556&lt;TIME(10,0,0),"Antes das 10h",IF($D556&lt;TIME(12,0,0),"10h às 12h",IF($D556&lt;TIME(15,0,0),"12h às 15h","Depois das 15h"))))</f>
        <v/>
      </c>
      <c r="F556" s="24" t="n"/>
      <c r="G556" s="24" t="n"/>
      <c r="H556" s="24" t="n"/>
      <c r="I556" s="25" t="n"/>
      <c r="J556" s="25" t="n"/>
      <c r="K556" s="25" t="n"/>
      <c r="L556" s="25" t="n"/>
      <c r="M556" s="26" t="n"/>
      <c r="N556" s="26" t="n"/>
      <c r="O556" s="27">
        <f>IF(OR($M556="",$N556=""),"",$N556/$M556)</f>
        <v/>
      </c>
      <c r="P556" s="28" t="n"/>
      <c r="Q556" s="24" t="n"/>
      <c r="R556" s="24" t="n"/>
      <c r="S556" s="24" t="n"/>
      <c r="T556" s="24" t="n"/>
      <c r="U556" s="24" t="n"/>
      <c r="V556" s="29">
        <f>IF($A556="","",$I$1+SUM($N$4:$N556))</f>
        <v/>
      </c>
      <c r="W556" s="30">
        <f>IF($A556="",0,$V556-MAX($I$1,MAX($V$4:$V556)))</f>
        <v/>
      </c>
    </row>
    <row r="557" ht="15" customHeight="1">
      <c r="A557" s="20" t="n"/>
      <c r="B557" s="21">
        <f>IF($A557="","",$A557-WEEKDAY($A557,3))</f>
        <v/>
      </c>
      <c r="C557" s="22">
        <f>IF($A557="","",CHOOSE(WEEKDAY($A557),"Domingo","Segunda","Terça","Quarta","Quinta","Sexta","Sábado"))</f>
        <v/>
      </c>
      <c r="D557" s="23" t="n"/>
      <c r="E557" s="22">
        <f>IF($D557="","",IF($D557&lt;TIME(10,0,0),"Antes das 10h",IF($D557&lt;TIME(12,0,0),"10h às 12h",IF($D557&lt;TIME(15,0,0),"12h às 15h","Depois das 15h"))))</f>
        <v/>
      </c>
      <c r="F557" s="24" t="n"/>
      <c r="G557" s="24" t="n"/>
      <c r="H557" s="24" t="n"/>
      <c r="I557" s="25" t="n"/>
      <c r="J557" s="25" t="n"/>
      <c r="K557" s="25" t="n"/>
      <c r="L557" s="25" t="n"/>
      <c r="M557" s="26" t="n"/>
      <c r="N557" s="26" t="n"/>
      <c r="O557" s="27">
        <f>IF(OR($M557="",$N557=""),"",$N557/$M557)</f>
        <v/>
      </c>
      <c r="P557" s="28" t="n"/>
      <c r="Q557" s="24" t="n"/>
      <c r="R557" s="24" t="n"/>
      <c r="S557" s="24" t="n"/>
      <c r="T557" s="24" t="n"/>
      <c r="U557" s="24" t="n"/>
      <c r="V557" s="29">
        <f>IF($A557="","",$I$1+SUM($N$4:$N557))</f>
        <v/>
      </c>
      <c r="W557" s="30">
        <f>IF($A557="",0,$V557-MAX($I$1,MAX($V$4:$V557)))</f>
        <v/>
      </c>
    </row>
    <row r="558" ht="15" customHeight="1">
      <c r="A558" s="20" t="n"/>
      <c r="B558" s="21">
        <f>IF($A558="","",$A558-WEEKDAY($A558,3))</f>
        <v/>
      </c>
      <c r="C558" s="22">
        <f>IF($A558="","",CHOOSE(WEEKDAY($A558),"Domingo","Segunda","Terça","Quarta","Quinta","Sexta","Sábado"))</f>
        <v/>
      </c>
      <c r="D558" s="23" t="n"/>
      <c r="E558" s="22">
        <f>IF($D558="","",IF($D558&lt;TIME(10,0,0),"Antes das 10h",IF($D558&lt;TIME(12,0,0),"10h às 12h",IF($D558&lt;TIME(15,0,0),"12h às 15h","Depois das 15h"))))</f>
        <v/>
      </c>
      <c r="F558" s="24" t="n"/>
      <c r="G558" s="24" t="n"/>
      <c r="H558" s="24" t="n"/>
      <c r="I558" s="25" t="n"/>
      <c r="J558" s="25" t="n"/>
      <c r="K558" s="25" t="n"/>
      <c r="L558" s="25" t="n"/>
      <c r="M558" s="26" t="n"/>
      <c r="N558" s="26" t="n"/>
      <c r="O558" s="27">
        <f>IF(OR($M558="",$N558=""),"",$N558/$M558)</f>
        <v/>
      </c>
      <c r="P558" s="28" t="n"/>
      <c r="Q558" s="24" t="n"/>
      <c r="R558" s="24" t="n"/>
      <c r="S558" s="24" t="n"/>
      <c r="T558" s="24" t="n"/>
      <c r="U558" s="24" t="n"/>
      <c r="V558" s="29">
        <f>IF($A558="","",$I$1+SUM($N$4:$N558))</f>
        <v/>
      </c>
      <c r="W558" s="30">
        <f>IF($A558="",0,$V558-MAX($I$1,MAX($V$4:$V558)))</f>
        <v/>
      </c>
    </row>
    <row r="559" ht="15" customHeight="1">
      <c r="A559" s="20" t="n"/>
      <c r="B559" s="21">
        <f>IF($A559="","",$A559-WEEKDAY($A559,3))</f>
        <v/>
      </c>
      <c r="C559" s="22">
        <f>IF($A559="","",CHOOSE(WEEKDAY($A559),"Domingo","Segunda","Terça","Quarta","Quinta","Sexta","Sábado"))</f>
        <v/>
      </c>
      <c r="D559" s="23" t="n"/>
      <c r="E559" s="22">
        <f>IF($D559="","",IF($D559&lt;TIME(10,0,0),"Antes das 10h",IF($D559&lt;TIME(12,0,0),"10h às 12h",IF($D559&lt;TIME(15,0,0),"12h às 15h","Depois das 15h"))))</f>
        <v/>
      </c>
      <c r="F559" s="24" t="n"/>
      <c r="G559" s="24" t="n"/>
      <c r="H559" s="24" t="n"/>
      <c r="I559" s="25" t="n"/>
      <c r="J559" s="25" t="n"/>
      <c r="K559" s="25" t="n"/>
      <c r="L559" s="25" t="n"/>
      <c r="M559" s="26" t="n"/>
      <c r="N559" s="26" t="n"/>
      <c r="O559" s="27">
        <f>IF(OR($M559="",$N559=""),"",$N559/$M559)</f>
        <v/>
      </c>
      <c r="P559" s="28" t="n"/>
      <c r="Q559" s="24" t="n"/>
      <c r="R559" s="24" t="n"/>
      <c r="S559" s="24" t="n"/>
      <c r="T559" s="24" t="n"/>
      <c r="U559" s="24" t="n"/>
      <c r="V559" s="29">
        <f>IF($A559="","",$I$1+SUM($N$4:$N559))</f>
        <v/>
      </c>
      <c r="W559" s="30">
        <f>IF($A559="",0,$V559-MAX($I$1,MAX($V$4:$V559)))</f>
        <v/>
      </c>
    </row>
    <row r="560" ht="15" customHeight="1">
      <c r="A560" s="20" t="n"/>
      <c r="B560" s="21">
        <f>IF($A560="","",$A560-WEEKDAY($A560,3))</f>
        <v/>
      </c>
      <c r="C560" s="22">
        <f>IF($A560="","",CHOOSE(WEEKDAY($A560),"Domingo","Segunda","Terça","Quarta","Quinta","Sexta","Sábado"))</f>
        <v/>
      </c>
      <c r="D560" s="23" t="n"/>
      <c r="E560" s="22">
        <f>IF($D560="","",IF($D560&lt;TIME(10,0,0),"Antes das 10h",IF($D560&lt;TIME(12,0,0),"10h às 12h",IF($D560&lt;TIME(15,0,0),"12h às 15h","Depois das 15h"))))</f>
        <v/>
      </c>
      <c r="F560" s="24" t="n"/>
      <c r="G560" s="24" t="n"/>
      <c r="H560" s="24" t="n"/>
      <c r="I560" s="25" t="n"/>
      <c r="J560" s="25" t="n"/>
      <c r="K560" s="25" t="n"/>
      <c r="L560" s="25" t="n"/>
      <c r="M560" s="26" t="n"/>
      <c r="N560" s="26" t="n"/>
      <c r="O560" s="27">
        <f>IF(OR($M560="",$N560=""),"",$N560/$M560)</f>
        <v/>
      </c>
      <c r="P560" s="28" t="n"/>
      <c r="Q560" s="24" t="n"/>
      <c r="R560" s="24" t="n"/>
      <c r="S560" s="24" t="n"/>
      <c r="T560" s="24" t="n"/>
      <c r="U560" s="24" t="n"/>
      <c r="V560" s="29">
        <f>IF($A560="","",$I$1+SUM($N$4:$N560))</f>
        <v/>
      </c>
      <c r="W560" s="30">
        <f>IF($A560="",0,$V560-MAX($I$1,MAX($V$4:$V560)))</f>
        <v/>
      </c>
    </row>
    <row r="561" ht="15" customHeight="1">
      <c r="A561" s="20" t="n"/>
      <c r="B561" s="21">
        <f>IF($A561="","",$A561-WEEKDAY($A561,3))</f>
        <v/>
      </c>
      <c r="C561" s="22">
        <f>IF($A561="","",CHOOSE(WEEKDAY($A561),"Domingo","Segunda","Terça","Quarta","Quinta","Sexta","Sábado"))</f>
        <v/>
      </c>
      <c r="D561" s="23" t="n"/>
      <c r="E561" s="22">
        <f>IF($D561="","",IF($D561&lt;TIME(10,0,0),"Antes das 10h",IF($D561&lt;TIME(12,0,0),"10h às 12h",IF($D561&lt;TIME(15,0,0),"12h às 15h","Depois das 15h"))))</f>
        <v/>
      </c>
      <c r="F561" s="24" t="n"/>
      <c r="G561" s="24" t="n"/>
      <c r="H561" s="24" t="n"/>
      <c r="I561" s="25" t="n"/>
      <c r="J561" s="25" t="n"/>
      <c r="K561" s="25" t="n"/>
      <c r="L561" s="25" t="n"/>
      <c r="M561" s="26" t="n"/>
      <c r="N561" s="26" t="n"/>
      <c r="O561" s="27">
        <f>IF(OR($M561="",$N561=""),"",$N561/$M561)</f>
        <v/>
      </c>
      <c r="P561" s="28" t="n"/>
      <c r="Q561" s="24" t="n"/>
      <c r="R561" s="24" t="n"/>
      <c r="S561" s="24" t="n"/>
      <c r="T561" s="24" t="n"/>
      <c r="U561" s="24" t="n"/>
      <c r="V561" s="29">
        <f>IF($A561="","",$I$1+SUM($N$4:$N561))</f>
        <v/>
      </c>
      <c r="W561" s="30">
        <f>IF($A561="",0,$V561-MAX($I$1,MAX($V$4:$V561)))</f>
        <v/>
      </c>
    </row>
    <row r="562" ht="15" customHeight="1">
      <c r="A562" s="20" t="n"/>
      <c r="B562" s="21">
        <f>IF($A562="","",$A562-WEEKDAY($A562,3))</f>
        <v/>
      </c>
      <c r="C562" s="22">
        <f>IF($A562="","",CHOOSE(WEEKDAY($A562),"Domingo","Segunda","Terça","Quarta","Quinta","Sexta","Sábado"))</f>
        <v/>
      </c>
      <c r="D562" s="23" t="n"/>
      <c r="E562" s="22">
        <f>IF($D562="","",IF($D562&lt;TIME(10,0,0),"Antes das 10h",IF($D562&lt;TIME(12,0,0),"10h às 12h",IF($D562&lt;TIME(15,0,0),"12h às 15h","Depois das 15h"))))</f>
        <v/>
      </c>
      <c r="F562" s="24" t="n"/>
      <c r="G562" s="24" t="n"/>
      <c r="H562" s="24" t="n"/>
      <c r="I562" s="25" t="n"/>
      <c r="J562" s="25" t="n"/>
      <c r="K562" s="25" t="n"/>
      <c r="L562" s="25" t="n"/>
      <c r="M562" s="26" t="n"/>
      <c r="N562" s="26" t="n"/>
      <c r="O562" s="27">
        <f>IF(OR($M562="",$N562=""),"",$N562/$M562)</f>
        <v/>
      </c>
      <c r="P562" s="28" t="n"/>
      <c r="Q562" s="24" t="n"/>
      <c r="R562" s="24" t="n"/>
      <c r="S562" s="24" t="n"/>
      <c r="T562" s="24" t="n"/>
      <c r="U562" s="24" t="n"/>
      <c r="V562" s="29">
        <f>IF($A562="","",$I$1+SUM($N$4:$N562))</f>
        <v/>
      </c>
      <c r="W562" s="30">
        <f>IF($A562="",0,$V562-MAX($I$1,MAX($V$4:$V562)))</f>
        <v/>
      </c>
    </row>
    <row r="563" ht="15" customHeight="1">
      <c r="A563" s="20" t="n"/>
      <c r="B563" s="21">
        <f>IF($A563="","",$A563-WEEKDAY($A563,3))</f>
        <v/>
      </c>
      <c r="C563" s="22">
        <f>IF($A563="","",CHOOSE(WEEKDAY($A563),"Domingo","Segunda","Terça","Quarta","Quinta","Sexta","Sábado"))</f>
        <v/>
      </c>
      <c r="D563" s="23" t="n"/>
      <c r="E563" s="22">
        <f>IF($D563="","",IF($D563&lt;TIME(10,0,0),"Antes das 10h",IF($D563&lt;TIME(12,0,0),"10h às 12h",IF($D563&lt;TIME(15,0,0),"12h às 15h","Depois das 15h"))))</f>
        <v/>
      </c>
      <c r="F563" s="24" t="n"/>
      <c r="G563" s="24" t="n"/>
      <c r="H563" s="24" t="n"/>
      <c r="I563" s="25" t="n"/>
      <c r="J563" s="25" t="n"/>
      <c r="K563" s="25" t="n"/>
      <c r="L563" s="25" t="n"/>
      <c r="M563" s="26" t="n"/>
      <c r="N563" s="26" t="n"/>
      <c r="O563" s="27">
        <f>IF(OR($M563="",$N563=""),"",$N563/$M563)</f>
        <v/>
      </c>
      <c r="P563" s="28" t="n"/>
      <c r="Q563" s="24" t="n"/>
      <c r="R563" s="24" t="n"/>
      <c r="S563" s="24" t="n"/>
      <c r="T563" s="24" t="n"/>
      <c r="U563" s="24" t="n"/>
      <c r="V563" s="29">
        <f>IF($A563="","",$I$1+SUM($N$4:$N563))</f>
        <v/>
      </c>
      <c r="W563" s="30">
        <f>IF($A563="",0,$V563-MAX($I$1,MAX($V$4:$V563)))</f>
        <v/>
      </c>
    </row>
    <row r="564" ht="15" customHeight="1">
      <c r="A564" s="20" t="n"/>
      <c r="B564" s="21">
        <f>IF($A564="","",$A564-WEEKDAY($A564,3))</f>
        <v/>
      </c>
      <c r="C564" s="22">
        <f>IF($A564="","",CHOOSE(WEEKDAY($A564),"Domingo","Segunda","Terça","Quarta","Quinta","Sexta","Sábado"))</f>
        <v/>
      </c>
      <c r="D564" s="23" t="n"/>
      <c r="E564" s="22">
        <f>IF($D564="","",IF($D564&lt;TIME(10,0,0),"Antes das 10h",IF($D564&lt;TIME(12,0,0),"10h às 12h",IF($D564&lt;TIME(15,0,0),"12h às 15h","Depois das 15h"))))</f>
        <v/>
      </c>
      <c r="F564" s="24" t="n"/>
      <c r="G564" s="24" t="n"/>
      <c r="H564" s="24" t="n"/>
      <c r="I564" s="25" t="n"/>
      <c r="J564" s="25" t="n"/>
      <c r="K564" s="25" t="n"/>
      <c r="L564" s="25" t="n"/>
      <c r="M564" s="26" t="n"/>
      <c r="N564" s="26" t="n"/>
      <c r="O564" s="27">
        <f>IF(OR($M564="",$N564=""),"",$N564/$M564)</f>
        <v/>
      </c>
      <c r="P564" s="28" t="n"/>
      <c r="Q564" s="24" t="n"/>
      <c r="R564" s="24" t="n"/>
      <c r="S564" s="24" t="n"/>
      <c r="T564" s="24" t="n"/>
      <c r="U564" s="24" t="n"/>
      <c r="V564" s="29">
        <f>IF($A564="","",$I$1+SUM($N$4:$N564))</f>
        <v/>
      </c>
      <c r="W564" s="30">
        <f>IF($A564="",0,$V564-MAX($I$1,MAX($V$4:$V564)))</f>
        <v/>
      </c>
    </row>
    <row r="565" ht="15" customHeight="1">
      <c r="A565" s="20" t="n"/>
      <c r="B565" s="21">
        <f>IF($A565="","",$A565-WEEKDAY($A565,3))</f>
        <v/>
      </c>
      <c r="C565" s="22">
        <f>IF($A565="","",CHOOSE(WEEKDAY($A565),"Domingo","Segunda","Terça","Quarta","Quinta","Sexta","Sábado"))</f>
        <v/>
      </c>
      <c r="D565" s="23" t="n"/>
      <c r="E565" s="22">
        <f>IF($D565="","",IF($D565&lt;TIME(10,0,0),"Antes das 10h",IF($D565&lt;TIME(12,0,0),"10h às 12h",IF($D565&lt;TIME(15,0,0),"12h às 15h","Depois das 15h"))))</f>
        <v/>
      </c>
      <c r="F565" s="24" t="n"/>
      <c r="G565" s="24" t="n"/>
      <c r="H565" s="24" t="n"/>
      <c r="I565" s="25" t="n"/>
      <c r="J565" s="25" t="n"/>
      <c r="K565" s="25" t="n"/>
      <c r="L565" s="25" t="n"/>
      <c r="M565" s="26" t="n"/>
      <c r="N565" s="26" t="n"/>
      <c r="O565" s="27">
        <f>IF(OR($M565="",$N565=""),"",$N565/$M565)</f>
        <v/>
      </c>
      <c r="P565" s="28" t="n"/>
      <c r="Q565" s="24" t="n"/>
      <c r="R565" s="24" t="n"/>
      <c r="S565" s="24" t="n"/>
      <c r="T565" s="24" t="n"/>
      <c r="U565" s="24" t="n"/>
      <c r="V565" s="29">
        <f>IF($A565="","",$I$1+SUM($N$4:$N565))</f>
        <v/>
      </c>
      <c r="W565" s="30">
        <f>IF($A565="",0,$V565-MAX($I$1,MAX($V$4:$V565)))</f>
        <v/>
      </c>
    </row>
    <row r="566" ht="15" customHeight="1">
      <c r="A566" s="20" t="n"/>
      <c r="B566" s="21">
        <f>IF($A566="","",$A566-WEEKDAY($A566,3))</f>
        <v/>
      </c>
      <c r="C566" s="22">
        <f>IF($A566="","",CHOOSE(WEEKDAY($A566),"Domingo","Segunda","Terça","Quarta","Quinta","Sexta","Sábado"))</f>
        <v/>
      </c>
      <c r="D566" s="23" t="n"/>
      <c r="E566" s="22">
        <f>IF($D566="","",IF($D566&lt;TIME(10,0,0),"Antes das 10h",IF($D566&lt;TIME(12,0,0),"10h às 12h",IF($D566&lt;TIME(15,0,0),"12h às 15h","Depois das 15h"))))</f>
        <v/>
      </c>
      <c r="F566" s="24" t="n"/>
      <c r="G566" s="24" t="n"/>
      <c r="H566" s="24" t="n"/>
      <c r="I566" s="25" t="n"/>
      <c r="J566" s="25" t="n"/>
      <c r="K566" s="25" t="n"/>
      <c r="L566" s="25" t="n"/>
      <c r="M566" s="26" t="n"/>
      <c r="N566" s="26" t="n"/>
      <c r="O566" s="27">
        <f>IF(OR($M566="",$N566=""),"",$N566/$M566)</f>
        <v/>
      </c>
      <c r="P566" s="28" t="n"/>
      <c r="Q566" s="24" t="n"/>
      <c r="R566" s="24" t="n"/>
      <c r="S566" s="24" t="n"/>
      <c r="T566" s="24" t="n"/>
      <c r="U566" s="24" t="n"/>
      <c r="V566" s="29">
        <f>IF($A566="","",$I$1+SUM($N$4:$N566))</f>
        <v/>
      </c>
      <c r="W566" s="30">
        <f>IF($A566="",0,$V566-MAX($I$1,MAX($V$4:$V566)))</f>
        <v/>
      </c>
    </row>
    <row r="567" ht="15" customHeight="1">
      <c r="A567" s="20" t="n"/>
      <c r="B567" s="21">
        <f>IF($A567="","",$A567-WEEKDAY($A567,3))</f>
        <v/>
      </c>
      <c r="C567" s="22">
        <f>IF($A567="","",CHOOSE(WEEKDAY($A567),"Domingo","Segunda","Terça","Quarta","Quinta","Sexta","Sábado"))</f>
        <v/>
      </c>
      <c r="D567" s="23" t="n"/>
      <c r="E567" s="22">
        <f>IF($D567="","",IF($D567&lt;TIME(10,0,0),"Antes das 10h",IF($D567&lt;TIME(12,0,0),"10h às 12h",IF($D567&lt;TIME(15,0,0),"12h às 15h","Depois das 15h"))))</f>
        <v/>
      </c>
      <c r="F567" s="24" t="n"/>
      <c r="G567" s="24" t="n"/>
      <c r="H567" s="24" t="n"/>
      <c r="I567" s="25" t="n"/>
      <c r="J567" s="25" t="n"/>
      <c r="K567" s="25" t="n"/>
      <c r="L567" s="25" t="n"/>
      <c r="M567" s="26" t="n"/>
      <c r="N567" s="26" t="n"/>
      <c r="O567" s="27">
        <f>IF(OR($M567="",$N567=""),"",$N567/$M567)</f>
        <v/>
      </c>
      <c r="P567" s="28" t="n"/>
      <c r="Q567" s="24" t="n"/>
      <c r="R567" s="24" t="n"/>
      <c r="S567" s="24" t="n"/>
      <c r="T567" s="24" t="n"/>
      <c r="U567" s="24" t="n"/>
      <c r="V567" s="29">
        <f>IF($A567="","",$I$1+SUM($N$4:$N567))</f>
        <v/>
      </c>
      <c r="W567" s="30">
        <f>IF($A567="",0,$V567-MAX($I$1,MAX($V$4:$V567)))</f>
        <v/>
      </c>
    </row>
    <row r="568" ht="15" customHeight="1">
      <c r="A568" s="20" t="n"/>
      <c r="B568" s="21">
        <f>IF($A568="","",$A568-WEEKDAY($A568,3))</f>
        <v/>
      </c>
      <c r="C568" s="22">
        <f>IF($A568="","",CHOOSE(WEEKDAY($A568),"Domingo","Segunda","Terça","Quarta","Quinta","Sexta","Sábado"))</f>
        <v/>
      </c>
      <c r="D568" s="23" t="n"/>
      <c r="E568" s="22">
        <f>IF($D568="","",IF($D568&lt;TIME(10,0,0),"Antes das 10h",IF($D568&lt;TIME(12,0,0),"10h às 12h",IF($D568&lt;TIME(15,0,0),"12h às 15h","Depois das 15h"))))</f>
        <v/>
      </c>
      <c r="F568" s="24" t="n"/>
      <c r="G568" s="24" t="n"/>
      <c r="H568" s="24" t="n"/>
      <c r="I568" s="25" t="n"/>
      <c r="J568" s="25" t="n"/>
      <c r="K568" s="25" t="n"/>
      <c r="L568" s="25" t="n"/>
      <c r="M568" s="26" t="n"/>
      <c r="N568" s="26" t="n"/>
      <c r="O568" s="27">
        <f>IF(OR($M568="",$N568=""),"",$N568/$M568)</f>
        <v/>
      </c>
      <c r="P568" s="28" t="n"/>
      <c r="Q568" s="24" t="n"/>
      <c r="R568" s="24" t="n"/>
      <c r="S568" s="24" t="n"/>
      <c r="T568" s="24" t="n"/>
      <c r="U568" s="24" t="n"/>
      <c r="V568" s="29">
        <f>IF($A568="","",$I$1+SUM($N$4:$N568))</f>
        <v/>
      </c>
      <c r="W568" s="30">
        <f>IF($A568="",0,$V568-MAX($I$1,MAX($V$4:$V568)))</f>
        <v/>
      </c>
    </row>
    <row r="569" ht="15" customHeight="1">
      <c r="A569" s="20" t="n"/>
      <c r="B569" s="21">
        <f>IF($A569="","",$A569-WEEKDAY($A569,3))</f>
        <v/>
      </c>
      <c r="C569" s="22">
        <f>IF($A569="","",CHOOSE(WEEKDAY($A569),"Domingo","Segunda","Terça","Quarta","Quinta","Sexta","Sábado"))</f>
        <v/>
      </c>
      <c r="D569" s="23" t="n"/>
      <c r="E569" s="22">
        <f>IF($D569="","",IF($D569&lt;TIME(10,0,0),"Antes das 10h",IF($D569&lt;TIME(12,0,0),"10h às 12h",IF($D569&lt;TIME(15,0,0),"12h às 15h","Depois das 15h"))))</f>
        <v/>
      </c>
      <c r="F569" s="24" t="n"/>
      <c r="G569" s="24" t="n"/>
      <c r="H569" s="24" t="n"/>
      <c r="I569" s="25" t="n"/>
      <c r="J569" s="25" t="n"/>
      <c r="K569" s="25" t="n"/>
      <c r="L569" s="25" t="n"/>
      <c r="M569" s="26" t="n"/>
      <c r="N569" s="26" t="n"/>
      <c r="O569" s="27">
        <f>IF(OR($M569="",$N569=""),"",$N569/$M569)</f>
        <v/>
      </c>
      <c r="P569" s="28" t="n"/>
      <c r="Q569" s="24" t="n"/>
      <c r="R569" s="24" t="n"/>
      <c r="S569" s="24" t="n"/>
      <c r="T569" s="24" t="n"/>
      <c r="U569" s="24" t="n"/>
      <c r="V569" s="29">
        <f>IF($A569="","",$I$1+SUM($N$4:$N569))</f>
        <v/>
      </c>
      <c r="W569" s="30">
        <f>IF($A569="",0,$V569-MAX($I$1,MAX($V$4:$V569)))</f>
        <v/>
      </c>
    </row>
    <row r="570" ht="15" customHeight="1">
      <c r="A570" s="20" t="n"/>
      <c r="B570" s="21">
        <f>IF($A570="","",$A570-WEEKDAY($A570,3))</f>
        <v/>
      </c>
      <c r="C570" s="22">
        <f>IF($A570="","",CHOOSE(WEEKDAY($A570),"Domingo","Segunda","Terça","Quarta","Quinta","Sexta","Sábado"))</f>
        <v/>
      </c>
      <c r="D570" s="23" t="n"/>
      <c r="E570" s="22">
        <f>IF($D570="","",IF($D570&lt;TIME(10,0,0),"Antes das 10h",IF($D570&lt;TIME(12,0,0),"10h às 12h",IF($D570&lt;TIME(15,0,0),"12h às 15h","Depois das 15h"))))</f>
        <v/>
      </c>
      <c r="F570" s="24" t="n"/>
      <c r="G570" s="24" t="n"/>
      <c r="H570" s="24" t="n"/>
      <c r="I570" s="25" t="n"/>
      <c r="J570" s="25" t="n"/>
      <c r="K570" s="25" t="n"/>
      <c r="L570" s="25" t="n"/>
      <c r="M570" s="26" t="n"/>
      <c r="N570" s="26" t="n"/>
      <c r="O570" s="27">
        <f>IF(OR($M570="",$N570=""),"",$N570/$M570)</f>
        <v/>
      </c>
      <c r="P570" s="28" t="n"/>
      <c r="Q570" s="24" t="n"/>
      <c r="R570" s="24" t="n"/>
      <c r="S570" s="24" t="n"/>
      <c r="T570" s="24" t="n"/>
      <c r="U570" s="24" t="n"/>
      <c r="V570" s="29">
        <f>IF($A570="","",$I$1+SUM($N$4:$N570))</f>
        <v/>
      </c>
      <c r="W570" s="30">
        <f>IF($A570="",0,$V570-MAX($I$1,MAX($V$4:$V570)))</f>
        <v/>
      </c>
    </row>
    <row r="571" ht="15" customHeight="1">
      <c r="A571" s="20" t="n"/>
      <c r="B571" s="21">
        <f>IF($A571="","",$A571-WEEKDAY($A571,3))</f>
        <v/>
      </c>
      <c r="C571" s="22">
        <f>IF($A571="","",CHOOSE(WEEKDAY($A571),"Domingo","Segunda","Terça","Quarta","Quinta","Sexta","Sábado"))</f>
        <v/>
      </c>
      <c r="D571" s="23" t="n"/>
      <c r="E571" s="22">
        <f>IF($D571="","",IF($D571&lt;TIME(10,0,0),"Antes das 10h",IF($D571&lt;TIME(12,0,0),"10h às 12h",IF($D571&lt;TIME(15,0,0),"12h às 15h","Depois das 15h"))))</f>
        <v/>
      </c>
      <c r="F571" s="24" t="n"/>
      <c r="G571" s="24" t="n"/>
      <c r="H571" s="24" t="n"/>
      <c r="I571" s="25" t="n"/>
      <c r="J571" s="25" t="n"/>
      <c r="K571" s="25" t="n"/>
      <c r="L571" s="25" t="n"/>
      <c r="M571" s="26" t="n"/>
      <c r="N571" s="26" t="n"/>
      <c r="O571" s="27">
        <f>IF(OR($M571="",$N571=""),"",$N571/$M571)</f>
        <v/>
      </c>
      <c r="P571" s="28" t="n"/>
      <c r="Q571" s="24" t="n"/>
      <c r="R571" s="24" t="n"/>
      <c r="S571" s="24" t="n"/>
      <c r="T571" s="24" t="n"/>
      <c r="U571" s="24" t="n"/>
      <c r="V571" s="29">
        <f>IF($A571="","",$I$1+SUM($N$4:$N571))</f>
        <v/>
      </c>
      <c r="W571" s="30">
        <f>IF($A571="",0,$V571-MAX($I$1,MAX($V$4:$V571)))</f>
        <v/>
      </c>
    </row>
    <row r="572" ht="15" customHeight="1">
      <c r="A572" s="20" t="n"/>
      <c r="B572" s="21">
        <f>IF($A572="","",$A572-WEEKDAY($A572,3))</f>
        <v/>
      </c>
      <c r="C572" s="22">
        <f>IF($A572="","",CHOOSE(WEEKDAY($A572),"Domingo","Segunda","Terça","Quarta","Quinta","Sexta","Sábado"))</f>
        <v/>
      </c>
      <c r="D572" s="23" t="n"/>
      <c r="E572" s="22">
        <f>IF($D572="","",IF($D572&lt;TIME(10,0,0),"Antes das 10h",IF($D572&lt;TIME(12,0,0),"10h às 12h",IF($D572&lt;TIME(15,0,0),"12h às 15h","Depois das 15h"))))</f>
        <v/>
      </c>
      <c r="F572" s="24" t="n"/>
      <c r="G572" s="24" t="n"/>
      <c r="H572" s="24" t="n"/>
      <c r="I572" s="25" t="n"/>
      <c r="J572" s="25" t="n"/>
      <c r="K572" s="25" t="n"/>
      <c r="L572" s="25" t="n"/>
      <c r="M572" s="26" t="n"/>
      <c r="N572" s="26" t="n"/>
      <c r="O572" s="27">
        <f>IF(OR($M572="",$N572=""),"",$N572/$M572)</f>
        <v/>
      </c>
      <c r="P572" s="28" t="n"/>
      <c r="Q572" s="24" t="n"/>
      <c r="R572" s="24" t="n"/>
      <c r="S572" s="24" t="n"/>
      <c r="T572" s="24" t="n"/>
      <c r="U572" s="24" t="n"/>
      <c r="V572" s="29">
        <f>IF($A572="","",$I$1+SUM($N$4:$N572))</f>
        <v/>
      </c>
      <c r="W572" s="30">
        <f>IF($A572="",0,$V572-MAX($I$1,MAX($V$4:$V572)))</f>
        <v/>
      </c>
    </row>
    <row r="573" ht="15" customHeight="1">
      <c r="A573" s="20" t="n"/>
      <c r="B573" s="21">
        <f>IF($A573="","",$A573-WEEKDAY($A573,3))</f>
        <v/>
      </c>
      <c r="C573" s="22">
        <f>IF($A573="","",CHOOSE(WEEKDAY($A573),"Domingo","Segunda","Terça","Quarta","Quinta","Sexta","Sábado"))</f>
        <v/>
      </c>
      <c r="D573" s="23" t="n"/>
      <c r="E573" s="22">
        <f>IF($D573="","",IF($D573&lt;TIME(10,0,0),"Antes das 10h",IF($D573&lt;TIME(12,0,0),"10h às 12h",IF($D573&lt;TIME(15,0,0),"12h às 15h","Depois das 15h"))))</f>
        <v/>
      </c>
      <c r="F573" s="24" t="n"/>
      <c r="G573" s="24" t="n"/>
      <c r="H573" s="24" t="n"/>
      <c r="I573" s="25" t="n"/>
      <c r="J573" s="25" t="n"/>
      <c r="K573" s="25" t="n"/>
      <c r="L573" s="25" t="n"/>
      <c r="M573" s="26" t="n"/>
      <c r="N573" s="26" t="n"/>
      <c r="O573" s="27">
        <f>IF(OR($M573="",$N573=""),"",$N573/$M573)</f>
        <v/>
      </c>
      <c r="P573" s="28" t="n"/>
      <c r="Q573" s="24" t="n"/>
      <c r="R573" s="24" t="n"/>
      <c r="S573" s="24" t="n"/>
      <c r="T573" s="24" t="n"/>
      <c r="U573" s="24" t="n"/>
      <c r="V573" s="29">
        <f>IF($A573="","",$I$1+SUM($N$4:$N573))</f>
        <v/>
      </c>
      <c r="W573" s="30">
        <f>IF($A573="",0,$V573-MAX($I$1,MAX($V$4:$V573)))</f>
        <v/>
      </c>
    </row>
    <row r="574" ht="15" customHeight="1">
      <c r="A574" s="20" t="n"/>
      <c r="B574" s="21">
        <f>IF($A574="","",$A574-WEEKDAY($A574,3))</f>
        <v/>
      </c>
      <c r="C574" s="22">
        <f>IF($A574="","",CHOOSE(WEEKDAY($A574),"Domingo","Segunda","Terça","Quarta","Quinta","Sexta","Sábado"))</f>
        <v/>
      </c>
      <c r="D574" s="23" t="n"/>
      <c r="E574" s="22">
        <f>IF($D574="","",IF($D574&lt;TIME(10,0,0),"Antes das 10h",IF($D574&lt;TIME(12,0,0),"10h às 12h",IF($D574&lt;TIME(15,0,0),"12h às 15h","Depois das 15h"))))</f>
        <v/>
      </c>
      <c r="F574" s="24" t="n"/>
      <c r="G574" s="24" t="n"/>
      <c r="H574" s="24" t="n"/>
      <c r="I574" s="25" t="n"/>
      <c r="J574" s="25" t="n"/>
      <c r="K574" s="25" t="n"/>
      <c r="L574" s="25" t="n"/>
      <c r="M574" s="26" t="n"/>
      <c r="N574" s="26" t="n"/>
      <c r="O574" s="27">
        <f>IF(OR($M574="",$N574=""),"",$N574/$M574)</f>
        <v/>
      </c>
      <c r="P574" s="28" t="n"/>
      <c r="Q574" s="24" t="n"/>
      <c r="R574" s="24" t="n"/>
      <c r="S574" s="24" t="n"/>
      <c r="T574" s="24" t="n"/>
      <c r="U574" s="24" t="n"/>
      <c r="V574" s="29">
        <f>IF($A574="","",$I$1+SUM($N$4:$N574))</f>
        <v/>
      </c>
      <c r="W574" s="30">
        <f>IF($A574="",0,$V574-MAX($I$1,MAX($V$4:$V574)))</f>
        <v/>
      </c>
    </row>
    <row r="575" ht="15" customHeight="1">
      <c r="A575" s="20" t="n"/>
      <c r="B575" s="21">
        <f>IF($A575="","",$A575-WEEKDAY($A575,3))</f>
        <v/>
      </c>
      <c r="C575" s="22">
        <f>IF($A575="","",CHOOSE(WEEKDAY($A575),"Domingo","Segunda","Terça","Quarta","Quinta","Sexta","Sábado"))</f>
        <v/>
      </c>
      <c r="D575" s="23" t="n"/>
      <c r="E575" s="22">
        <f>IF($D575="","",IF($D575&lt;TIME(10,0,0),"Antes das 10h",IF($D575&lt;TIME(12,0,0),"10h às 12h",IF($D575&lt;TIME(15,0,0),"12h às 15h","Depois das 15h"))))</f>
        <v/>
      </c>
      <c r="F575" s="24" t="n"/>
      <c r="G575" s="24" t="n"/>
      <c r="H575" s="24" t="n"/>
      <c r="I575" s="25" t="n"/>
      <c r="J575" s="25" t="n"/>
      <c r="K575" s="25" t="n"/>
      <c r="L575" s="25" t="n"/>
      <c r="M575" s="26" t="n"/>
      <c r="N575" s="26" t="n"/>
      <c r="O575" s="27">
        <f>IF(OR($M575="",$N575=""),"",$N575/$M575)</f>
        <v/>
      </c>
      <c r="P575" s="28" t="n"/>
      <c r="Q575" s="24" t="n"/>
      <c r="R575" s="24" t="n"/>
      <c r="S575" s="24" t="n"/>
      <c r="T575" s="24" t="n"/>
      <c r="U575" s="24" t="n"/>
      <c r="V575" s="29">
        <f>IF($A575="","",$I$1+SUM($N$4:$N575))</f>
        <v/>
      </c>
      <c r="W575" s="30">
        <f>IF($A575="",0,$V575-MAX($I$1,MAX($V$4:$V575)))</f>
        <v/>
      </c>
    </row>
    <row r="576" ht="15" customHeight="1">
      <c r="A576" s="20" t="n"/>
      <c r="B576" s="21">
        <f>IF($A576="","",$A576-WEEKDAY($A576,3))</f>
        <v/>
      </c>
      <c r="C576" s="22">
        <f>IF($A576="","",CHOOSE(WEEKDAY($A576),"Domingo","Segunda","Terça","Quarta","Quinta","Sexta","Sábado"))</f>
        <v/>
      </c>
      <c r="D576" s="23" t="n"/>
      <c r="E576" s="22">
        <f>IF($D576="","",IF($D576&lt;TIME(10,0,0),"Antes das 10h",IF($D576&lt;TIME(12,0,0),"10h às 12h",IF($D576&lt;TIME(15,0,0),"12h às 15h","Depois das 15h"))))</f>
        <v/>
      </c>
      <c r="F576" s="24" t="n"/>
      <c r="G576" s="24" t="n"/>
      <c r="H576" s="24" t="n"/>
      <c r="I576" s="25" t="n"/>
      <c r="J576" s="25" t="n"/>
      <c r="K576" s="25" t="n"/>
      <c r="L576" s="25" t="n"/>
      <c r="M576" s="26" t="n"/>
      <c r="N576" s="26" t="n"/>
      <c r="O576" s="27">
        <f>IF(OR($M576="",$N576=""),"",$N576/$M576)</f>
        <v/>
      </c>
      <c r="P576" s="28" t="n"/>
      <c r="Q576" s="24" t="n"/>
      <c r="R576" s="24" t="n"/>
      <c r="S576" s="24" t="n"/>
      <c r="T576" s="24" t="n"/>
      <c r="U576" s="24" t="n"/>
      <c r="V576" s="29">
        <f>IF($A576="","",$I$1+SUM($N$4:$N576))</f>
        <v/>
      </c>
      <c r="W576" s="30">
        <f>IF($A576="",0,$V576-MAX($I$1,MAX($V$4:$V576)))</f>
        <v/>
      </c>
    </row>
    <row r="577" ht="15" customHeight="1">
      <c r="A577" s="20" t="n"/>
      <c r="B577" s="21">
        <f>IF($A577="","",$A577-WEEKDAY($A577,3))</f>
        <v/>
      </c>
      <c r="C577" s="22">
        <f>IF($A577="","",CHOOSE(WEEKDAY($A577),"Domingo","Segunda","Terça","Quarta","Quinta","Sexta","Sábado"))</f>
        <v/>
      </c>
      <c r="D577" s="23" t="n"/>
      <c r="E577" s="22">
        <f>IF($D577="","",IF($D577&lt;TIME(10,0,0),"Antes das 10h",IF($D577&lt;TIME(12,0,0),"10h às 12h",IF($D577&lt;TIME(15,0,0),"12h às 15h","Depois das 15h"))))</f>
        <v/>
      </c>
      <c r="F577" s="24" t="n"/>
      <c r="G577" s="24" t="n"/>
      <c r="H577" s="24" t="n"/>
      <c r="I577" s="25" t="n"/>
      <c r="J577" s="25" t="n"/>
      <c r="K577" s="25" t="n"/>
      <c r="L577" s="25" t="n"/>
      <c r="M577" s="26" t="n"/>
      <c r="N577" s="26" t="n"/>
      <c r="O577" s="27">
        <f>IF(OR($M577="",$N577=""),"",$N577/$M577)</f>
        <v/>
      </c>
      <c r="P577" s="28" t="n"/>
      <c r="Q577" s="24" t="n"/>
      <c r="R577" s="24" t="n"/>
      <c r="S577" s="24" t="n"/>
      <c r="T577" s="24" t="n"/>
      <c r="U577" s="24" t="n"/>
      <c r="V577" s="29">
        <f>IF($A577="","",$I$1+SUM($N$4:$N577))</f>
        <v/>
      </c>
      <c r="W577" s="30">
        <f>IF($A577="",0,$V577-MAX($I$1,MAX($V$4:$V577)))</f>
        <v/>
      </c>
    </row>
    <row r="578" ht="15" customHeight="1">
      <c r="A578" s="20" t="n"/>
      <c r="B578" s="21">
        <f>IF($A578="","",$A578-WEEKDAY($A578,3))</f>
        <v/>
      </c>
      <c r="C578" s="22">
        <f>IF($A578="","",CHOOSE(WEEKDAY($A578),"Domingo","Segunda","Terça","Quarta","Quinta","Sexta","Sábado"))</f>
        <v/>
      </c>
      <c r="D578" s="23" t="n"/>
      <c r="E578" s="22">
        <f>IF($D578="","",IF($D578&lt;TIME(10,0,0),"Antes das 10h",IF($D578&lt;TIME(12,0,0),"10h às 12h",IF($D578&lt;TIME(15,0,0),"12h às 15h","Depois das 15h"))))</f>
        <v/>
      </c>
      <c r="F578" s="24" t="n"/>
      <c r="G578" s="24" t="n"/>
      <c r="H578" s="24" t="n"/>
      <c r="I578" s="25" t="n"/>
      <c r="J578" s="25" t="n"/>
      <c r="K578" s="25" t="n"/>
      <c r="L578" s="25" t="n"/>
      <c r="M578" s="26" t="n"/>
      <c r="N578" s="26" t="n"/>
      <c r="O578" s="27">
        <f>IF(OR($M578="",$N578=""),"",$N578/$M578)</f>
        <v/>
      </c>
      <c r="P578" s="28" t="n"/>
      <c r="Q578" s="24" t="n"/>
      <c r="R578" s="24" t="n"/>
      <c r="S578" s="24" t="n"/>
      <c r="T578" s="24" t="n"/>
      <c r="U578" s="24" t="n"/>
      <c r="V578" s="29">
        <f>IF($A578="","",$I$1+SUM($N$4:$N578))</f>
        <v/>
      </c>
      <c r="W578" s="30">
        <f>IF($A578="",0,$V578-MAX($I$1,MAX($V$4:$V578)))</f>
        <v/>
      </c>
    </row>
    <row r="579" ht="15" customHeight="1">
      <c r="A579" s="20" t="n"/>
      <c r="B579" s="21">
        <f>IF($A579="","",$A579-WEEKDAY($A579,3))</f>
        <v/>
      </c>
      <c r="C579" s="22">
        <f>IF($A579="","",CHOOSE(WEEKDAY($A579),"Domingo","Segunda","Terça","Quarta","Quinta","Sexta","Sábado"))</f>
        <v/>
      </c>
      <c r="D579" s="23" t="n"/>
      <c r="E579" s="22">
        <f>IF($D579="","",IF($D579&lt;TIME(10,0,0),"Antes das 10h",IF($D579&lt;TIME(12,0,0),"10h às 12h",IF($D579&lt;TIME(15,0,0),"12h às 15h","Depois das 15h"))))</f>
        <v/>
      </c>
      <c r="F579" s="24" t="n"/>
      <c r="G579" s="24" t="n"/>
      <c r="H579" s="24" t="n"/>
      <c r="I579" s="25" t="n"/>
      <c r="J579" s="25" t="n"/>
      <c r="K579" s="25" t="n"/>
      <c r="L579" s="25" t="n"/>
      <c r="M579" s="26" t="n"/>
      <c r="N579" s="26" t="n"/>
      <c r="O579" s="27">
        <f>IF(OR($M579="",$N579=""),"",$N579/$M579)</f>
        <v/>
      </c>
      <c r="P579" s="28" t="n"/>
      <c r="Q579" s="24" t="n"/>
      <c r="R579" s="24" t="n"/>
      <c r="S579" s="24" t="n"/>
      <c r="T579" s="24" t="n"/>
      <c r="U579" s="24" t="n"/>
      <c r="V579" s="29">
        <f>IF($A579="","",$I$1+SUM($N$4:$N579))</f>
        <v/>
      </c>
      <c r="W579" s="30">
        <f>IF($A579="",0,$V579-MAX($I$1,MAX($V$4:$V579)))</f>
        <v/>
      </c>
    </row>
    <row r="580" ht="15" customHeight="1">
      <c r="A580" s="20" t="n"/>
      <c r="B580" s="21">
        <f>IF($A580="","",$A580-WEEKDAY($A580,3))</f>
        <v/>
      </c>
      <c r="C580" s="22">
        <f>IF($A580="","",CHOOSE(WEEKDAY($A580),"Domingo","Segunda","Terça","Quarta","Quinta","Sexta","Sábado"))</f>
        <v/>
      </c>
      <c r="D580" s="23" t="n"/>
      <c r="E580" s="22">
        <f>IF($D580="","",IF($D580&lt;TIME(10,0,0),"Antes das 10h",IF($D580&lt;TIME(12,0,0),"10h às 12h",IF($D580&lt;TIME(15,0,0),"12h às 15h","Depois das 15h"))))</f>
        <v/>
      </c>
      <c r="F580" s="24" t="n"/>
      <c r="G580" s="24" t="n"/>
      <c r="H580" s="24" t="n"/>
      <c r="I580" s="25" t="n"/>
      <c r="J580" s="25" t="n"/>
      <c r="K580" s="25" t="n"/>
      <c r="L580" s="25" t="n"/>
      <c r="M580" s="26" t="n"/>
      <c r="N580" s="26" t="n"/>
      <c r="O580" s="27">
        <f>IF(OR($M580="",$N580=""),"",$N580/$M580)</f>
        <v/>
      </c>
      <c r="P580" s="28" t="n"/>
      <c r="Q580" s="24" t="n"/>
      <c r="R580" s="24" t="n"/>
      <c r="S580" s="24" t="n"/>
      <c r="T580" s="24" t="n"/>
      <c r="U580" s="24" t="n"/>
      <c r="V580" s="29">
        <f>IF($A580="","",$I$1+SUM($N$4:$N580))</f>
        <v/>
      </c>
      <c r="W580" s="30">
        <f>IF($A580="",0,$V580-MAX($I$1,MAX($V$4:$V580)))</f>
        <v/>
      </c>
    </row>
    <row r="581" ht="15" customHeight="1">
      <c r="A581" s="20" t="n"/>
      <c r="B581" s="21">
        <f>IF($A581="","",$A581-WEEKDAY($A581,3))</f>
        <v/>
      </c>
      <c r="C581" s="22">
        <f>IF($A581="","",CHOOSE(WEEKDAY($A581),"Domingo","Segunda","Terça","Quarta","Quinta","Sexta","Sábado"))</f>
        <v/>
      </c>
      <c r="D581" s="23" t="n"/>
      <c r="E581" s="22">
        <f>IF($D581="","",IF($D581&lt;TIME(10,0,0),"Antes das 10h",IF($D581&lt;TIME(12,0,0),"10h às 12h",IF($D581&lt;TIME(15,0,0),"12h às 15h","Depois das 15h"))))</f>
        <v/>
      </c>
      <c r="F581" s="24" t="n"/>
      <c r="G581" s="24" t="n"/>
      <c r="H581" s="24" t="n"/>
      <c r="I581" s="25" t="n"/>
      <c r="J581" s="25" t="n"/>
      <c r="K581" s="25" t="n"/>
      <c r="L581" s="25" t="n"/>
      <c r="M581" s="26" t="n"/>
      <c r="N581" s="26" t="n"/>
      <c r="O581" s="27">
        <f>IF(OR($M581="",$N581=""),"",$N581/$M581)</f>
        <v/>
      </c>
      <c r="P581" s="28" t="n"/>
      <c r="Q581" s="24" t="n"/>
      <c r="R581" s="24" t="n"/>
      <c r="S581" s="24" t="n"/>
      <c r="T581" s="24" t="n"/>
      <c r="U581" s="24" t="n"/>
      <c r="V581" s="29">
        <f>IF($A581="","",$I$1+SUM($N$4:$N581))</f>
        <v/>
      </c>
      <c r="W581" s="30">
        <f>IF($A581="",0,$V581-MAX($I$1,MAX($V$4:$V581)))</f>
        <v/>
      </c>
    </row>
    <row r="582" ht="15" customHeight="1">
      <c r="A582" s="20" t="n"/>
      <c r="B582" s="21">
        <f>IF($A582="","",$A582-WEEKDAY($A582,3))</f>
        <v/>
      </c>
      <c r="C582" s="22">
        <f>IF($A582="","",CHOOSE(WEEKDAY($A582),"Domingo","Segunda","Terça","Quarta","Quinta","Sexta","Sábado"))</f>
        <v/>
      </c>
      <c r="D582" s="23" t="n"/>
      <c r="E582" s="22">
        <f>IF($D582="","",IF($D582&lt;TIME(10,0,0),"Antes das 10h",IF($D582&lt;TIME(12,0,0),"10h às 12h",IF($D582&lt;TIME(15,0,0),"12h às 15h","Depois das 15h"))))</f>
        <v/>
      </c>
      <c r="F582" s="24" t="n"/>
      <c r="G582" s="24" t="n"/>
      <c r="H582" s="24" t="n"/>
      <c r="I582" s="25" t="n"/>
      <c r="J582" s="25" t="n"/>
      <c r="K582" s="25" t="n"/>
      <c r="L582" s="25" t="n"/>
      <c r="M582" s="26" t="n"/>
      <c r="N582" s="26" t="n"/>
      <c r="O582" s="27">
        <f>IF(OR($M582="",$N582=""),"",$N582/$M582)</f>
        <v/>
      </c>
      <c r="P582" s="28" t="n"/>
      <c r="Q582" s="24" t="n"/>
      <c r="R582" s="24" t="n"/>
      <c r="S582" s="24" t="n"/>
      <c r="T582" s="24" t="n"/>
      <c r="U582" s="24" t="n"/>
      <c r="V582" s="29">
        <f>IF($A582="","",$I$1+SUM($N$4:$N582))</f>
        <v/>
      </c>
      <c r="W582" s="30">
        <f>IF($A582="",0,$V582-MAX($I$1,MAX($V$4:$V582)))</f>
        <v/>
      </c>
    </row>
    <row r="583" ht="15" customHeight="1">
      <c r="A583" s="20" t="n"/>
      <c r="B583" s="21">
        <f>IF($A583="","",$A583-WEEKDAY($A583,3))</f>
        <v/>
      </c>
      <c r="C583" s="22">
        <f>IF($A583="","",CHOOSE(WEEKDAY($A583),"Domingo","Segunda","Terça","Quarta","Quinta","Sexta","Sábado"))</f>
        <v/>
      </c>
      <c r="D583" s="23" t="n"/>
      <c r="E583" s="22">
        <f>IF($D583="","",IF($D583&lt;TIME(10,0,0),"Antes das 10h",IF($D583&lt;TIME(12,0,0),"10h às 12h",IF($D583&lt;TIME(15,0,0),"12h às 15h","Depois das 15h"))))</f>
        <v/>
      </c>
      <c r="F583" s="24" t="n"/>
      <c r="G583" s="24" t="n"/>
      <c r="H583" s="24" t="n"/>
      <c r="I583" s="25" t="n"/>
      <c r="J583" s="25" t="n"/>
      <c r="K583" s="25" t="n"/>
      <c r="L583" s="25" t="n"/>
      <c r="M583" s="26" t="n"/>
      <c r="N583" s="26" t="n"/>
      <c r="O583" s="27">
        <f>IF(OR($M583="",$N583=""),"",$N583/$M583)</f>
        <v/>
      </c>
      <c r="P583" s="28" t="n"/>
      <c r="Q583" s="24" t="n"/>
      <c r="R583" s="24" t="n"/>
      <c r="S583" s="24" t="n"/>
      <c r="T583" s="24" t="n"/>
      <c r="U583" s="24" t="n"/>
      <c r="V583" s="29">
        <f>IF($A583="","",$I$1+SUM($N$4:$N583))</f>
        <v/>
      </c>
      <c r="W583" s="30">
        <f>IF($A583="",0,$V583-MAX($I$1,MAX($V$4:$V583)))</f>
        <v/>
      </c>
    </row>
    <row r="584" ht="15" customHeight="1">
      <c r="A584" s="20" t="n"/>
      <c r="B584" s="21">
        <f>IF($A584="","",$A584-WEEKDAY($A584,3))</f>
        <v/>
      </c>
      <c r="C584" s="22">
        <f>IF($A584="","",CHOOSE(WEEKDAY($A584),"Domingo","Segunda","Terça","Quarta","Quinta","Sexta","Sábado"))</f>
        <v/>
      </c>
      <c r="D584" s="23" t="n"/>
      <c r="E584" s="22">
        <f>IF($D584="","",IF($D584&lt;TIME(10,0,0),"Antes das 10h",IF($D584&lt;TIME(12,0,0),"10h às 12h",IF($D584&lt;TIME(15,0,0),"12h às 15h","Depois das 15h"))))</f>
        <v/>
      </c>
      <c r="F584" s="24" t="n"/>
      <c r="G584" s="24" t="n"/>
      <c r="H584" s="24" t="n"/>
      <c r="I584" s="25" t="n"/>
      <c r="J584" s="25" t="n"/>
      <c r="K584" s="25" t="n"/>
      <c r="L584" s="25" t="n"/>
      <c r="M584" s="26" t="n"/>
      <c r="N584" s="26" t="n"/>
      <c r="O584" s="27">
        <f>IF(OR($M584="",$N584=""),"",$N584/$M584)</f>
        <v/>
      </c>
      <c r="P584" s="28" t="n"/>
      <c r="Q584" s="24" t="n"/>
      <c r="R584" s="24" t="n"/>
      <c r="S584" s="24" t="n"/>
      <c r="T584" s="24" t="n"/>
      <c r="U584" s="24" t="n"/>
      <c r="V584" s="29">
        <f>IF($A584="","",$I$1+SUM($N$4:$N584))</f>
        <v/>
      </c>
      <c r="W584" s="30">
        <f>IF($A584="",0,$V584-MAX($I$1,MAX($V$4:$V584)))</f>
        <v/>
      </c>
    </row>
    <row r="585" ht="15" customHeight="1">
      <c r="A585" s="20" t="n"/>
      <c r="B585" s="21">
        <f>IF($A585="","",$A585-WEEKDAY($A585,3))</f>
        <v/>
      </c>
      <c r="C585" s="22">
        <f>IF($A585="","",CHOOSE(WEEKDAY($A585),"Domingo","Segunda","Terça","Quarta","Quinta","Sexta","Sábado"))</f>
        <v/>
      </c>
      <c r="D585" s="23" t="n"/>
      <c r="E585" s="22">
        <f>IF($D585="","",IF($D585&lt;TIME(10,0,0),"Antes das 10h",IF($D585&lt;TIME(12,0,0),"10h às 12h",IF($D585&lt;TIME(15,0,0),"12h às 15h","Depois das 15h"))))</f>
        <v/>
      </c>
      <c r="F585" s="24" t="n"/>
      <c r="G585" s="24" t="n"/>
      <c r="H585" s="24" t="n"/>
      <c r="I585" s="25" t="n"/>
      <c r="J585" s="25" t="n"/>
      <c r="K585" s="25" t="n"/>
      <c r="L585" s="25" t="n"/>
      <c r="M585" s="26" t="n"/>
      <c r="N585" s="26" t="n"/>
      <c r="O585" s="27">
        <f>IF(OR($M585="",$N585=""),"",$N585/$M585)</f>
        <v/>
      </c>
      <c r="P585" s="28" t="n"/>
      <c r="Q585" s="24" t="n"/>
      <c r="R585" s="24" t="n"/>
      <c r="S585" s="24" t="n"/>
      <c r="T585" s="24" t="n"/>
      <c r="U585" s="24" t="n"/>
      <c r="V585" s="29">
        <f>IF($A585="","",$I$1+SUM($N$4:$N585))</f>
        <v/>
      </c>
      <c r="W585" s="30">
        <f>IF($A585="",0,$V585-MAX($I$1,MAX($V$4:$V585)))</f>
        <v/>
      </c>
    </row>
    <row r="586" ht="15" customHeight="1">
      <c r="A586" s="20" t="n"/>
      <c r="B586" s="21">
        <f>IF($A586="","",$A586-WEEKDAY($A586,3))</f>
        <v/>
      </c>
      <c r="C586" s="22">
        <f>IF($A586="","",CHOOSE(WEEKDAY($A586),"Domingo","Segunda","Terça","Quarta","Quinta","Sexta","Sábado"))</f>
        <v/>
      </c>
      <c r="D586" s="23" t="n"/>
      <c r="E586" s="22">
        <f>IF($D586="","",IF($D586&lt;TIME(10,0,0),"Antes das 10h",IF($D586&lt;TIME(12,0,0),"10h às 12h",IF($D586&lt;TIME(15,0,0),"12h às 15h","Depois das 15h"))))</f>
        <v/>
      </c>
      <c r="F586" s="24" t="n"/>
      <c r="G586" s="24" t="n"/>
      <c r="H586" s="24" t="n"/>
      <c r="I586" s="25" t="n"/>
      <c r="J586" s="25" t="n"/>
      <c r="K586" s="25" t="n"/>
      <c r="L586" s="25" t="n"/>
      <c r="M586" s="26" t="n"/>
      <c r="N586" s="26" t="n"/>
      <c r="O586" s="27">
        <f>IF(OR($M586="",$N586=""),"",$N586/$M586)</f>
        <v/>
      </c>
      <c r="P586" s="28" t="n"/>
      <c r="Q586" s="24" t="n"/>
      <c r="R586" s="24" t="n"/>
      <c r="S586" s="24" t="n"/>
      <c r="T586" s="24" t="n"/>
      <c r="U586" s="24" t="n"/>
      <c r="V586" s="29">
        <f>IF($A586="","",$I$1+SUM($N$4:$N586))</f>
        <v/>
      </c>
      <c r="W586" s="30">
        <f>IF($A586="",0,$V586-MAX($I$1,MAX($V$4:$V586)))</f>
        <v/>
      </c>
    </row>
    <row r="587" ht="15" customHeight="1">
      <c r="A587" s="20" t="n"/>
      <c r="B587" s="21">
        <f>IF($A587="","",$A587-WEEKDAY($A587,3))</f>
        <v/>
      </c>
      <c r="C587" s="22">
        <f>IF($A587="","",CHOOSE(WEEKDAY($A587),"Domingo","Segunda","Terça","Quarta","Quinta","Sexta","Sábado"))</f>
        <v/>
      </c>
      <c r="D587" s="23" t="n"/>
      <c r="E587" s="22">
        <f>IF($D587="","",IF($D587&lt;TIME(10,0,0),"Antes das 10h",IF($D587&lt;TIME(12,0,0),"10h às 12h",IF($D587&lt;TIME(15,0,0),"12h às 15h","Depois das 15h"))))</f>
        <v/>
      </c>
      <c r="F587" s="24" t="n"/>
      <c r="G587" s="24" t="n"/>
      <c r="H587" s="24" t="n"/>
      <c r="I587" s="25" t="n"/>
      <c r="J587" s="25" t="n"/>
      <c r="K587" s="25" t="n"/>
      <c r="L587" s="25" t="n"/>
      <c r="M587" s="26" t="n"/>
      <c r="N587" s="26" t="n"/>
      <c r="O587" s="27">
        <f>IF(OR($M587="",$N587=""),"",$N587/$M587)</f>
        <v/>
      </c>
      <c r="P587" s="28" t="n"/>
      <c r="Q587" s="24" t="n"/>
      <c r="R587" s="24" t="n"/>
      <c r="S587" s="24" t="n"/>
      <c r="T587" s="24" t="n"/>
      <c r="U587" s="24" t="n"/>
      <c r="V587" s="29">
        <f>IF($A587="","",$I$1+SUM($N$4:$N587))</f>
        <v/>
      </c>
      <c r="W587" s="30">
        <f>IF($A587="",0,$V587-MAX($I$1,MAX($V$4:$V587)))</f>
        <v/>
      </c>
    </row>
    <row r="588" ht="15" customHeight="1">
      <c r="A588" s="20" t="n"/>
      <c r="B588" s="21">
        <f>IF($A588="","",$A588-WEEKDAY($A588,3))</f>
        <v/>
      </c>
      <c r="C588" s="22">
        <f>IF($A588="","",CHOOSE(WEEKDAY($A588),"Domingo","Segunda","Terça","Quarta","Quinta","Sexta","Sábado"))</f>
        <v/>
      </c>
      <c r="D588" s="23" t="n"/>
      <c r="E588" s="22">
        <f>IF($D588="","",IF($D588&lt;TIME(10,0,0),"Antes das 10h",IF($D588&lt;TIME(12,0,0),"10h às 12h",IF($D588&lt;TIME(15,0,0),"12h às 15h","Depois das 15h"))))</f>
        <v/>
      </c>
      <c r="F588" s="24" t="n"/>
      <c r="G588" s="24" t="n"/>
      <c r="H588" s="24" t="n"/>
      <c r="I588" s="25" t="n"/>
      <c r="J588" s="25" t="n"/>
      <c r="K588" s="25" t="n"/>
      <c r="L588" s="25" t="n"/>
      <c r="M588" s="26" t="n"/>
      <c r="N588" s="26" t="n"/>
      <c r="O588" s="27">
        <f>IF(OR($M588="",$N588=""),"",$N588/$M588)</f>
        <v/>
      </c>
      <c r="P588" s="28" t="n"/>
      <c r="Q588" s="24" t="n"/>
      <c r="R588" s="24" t="n"/>
      <c r="S588" s="24" t="n"/>
      <c r="T588" s="24" t="n"/>
      <c r="U588" s="24" t="n"/>
      <c r="V588" s="29">
        <f>IF($A588="","",$I$1+SUM($N$4:$N588))</f>
        <v/>
      </c>
      <c r="W588" s="30">
        <f>IF($A588="",0,$V588-MAX($I$1,MAX($V$4:$V588)))</f>
        <v/>
      </c>
    </row>
    <row r="589" ht="15" customHeight="1">
      <c r="A589" s="20" t="n"/>
      <c r="B589" s="21">
        <f>IF($A589="","",$A589-WEEKDAY($A589,3))</f>
        <v/>
      </c>
      <c r="C589" s="22">
        <f>IF($A589="","",CHOOSE(WEEKDAY($A589),"Domingo","Segunda","Terça","Quarta","Quinta","Sexta","Sábado"))</f>
        <v/>
      </c>
      <c r="D589" s="23" t="n"/>
      <c r="E589" s="22">
        <f>IF($D589="","",IF($D589&lt;TIME(10,0,0),"Antes das 10h",IF($D589&lt;TIME(12,0,0),"10h às 12h",IF($D589&lt;TIME(15,0,0),"12h às 15h","Depois das 15h"))))</f>
        <v/>
      </c>
      <c r="F589" s="24" t="n"/>
      <c r="G589" s="24" t="n"/>
      <c r="H589" s="24" t="n"/>
      <c r="I589" s="25" t="n"/>
      <c r="J589" s="25" t="n"/>
      <c r="K589" s="25" t="n"/>
      <c r="L589" s="25" t="n"/>
      <c r="M589" s="26" t="n"/>
      <c r="N589" s="26" t="n"/>
      <c r="O589" s="27">
        <f>IF(OR($M589="",$N589=""),"",$N589/$M589)</f>
        <v/>
      </c>
      <c r="P589" s="28" t="n"/>
      <c r="Q589" s="24" t="n"/>
      <c r="R589" s="24" t="n"/>
      <c r="S589" s="24" t="n"/>
      <c r="T589" s="24" t="n"/>
      <c r="U589" s="24" t="n"/>
      <c r="V589" s="29">
        <f>IF($A589="","",$I$1+SUM($N$4:$N589))</f>
        <v/>
      </c>
      <c r="W589" s="30">
        <f>IF($A589="",0,$V589-MAX($I$1,MAX($V$4:$V589)))</f>
        <v/>
      </c>
    </row>
    <row r="590" ht="15" customHeight="1">
      <c r="A590" s="20" t="n"/>
      <c r="B590" s="21">
        <f>IF($A590="","",$A590-WEEKDAY($A590,3))</f>
        <v/>
      </c>
      <c r="C590" s="22">
        <f>IF($A590="","",CHOOSE(WEEKDAY($A590),"Domingo","Segunda","Terça","Quarta","Quinta","Sexta","Sábado"))</f>
        <v/>
      </c>
      <c r="D590" s="23" t="n"/>
      <c r="E590" s="22">
        <f>IF($D590="","",IF($D590&lt;TIME(10,0,0),"Antes das 10h",IF($D590&lt;TIME(12,0,0),"10h às 12h",IF($D590&lt;TIME(15,0,0),"12h às 15h","Depois das 15h"))))</f>
        <v/>
      </c>
      <c r="F590" s="24" t="n"/>
      <c r="G590" s="24" t="n"/>
      <c r="H590" s="24" t="n"/>
      <c r="I590" s="25" t="n"/>
      <c r="J590" s="25" t="n"/>
      <c r="K590" s="25" t="n"/>
      <c r="L590" s="25" t="n"/>
      <c r="M590" s="26" t="n"/>
      <c r="N590" s="26" t="n"/>
      <c r="O590" s="27">
        <f>IF(OR($M590="",$N590=""),"",$N590/$M590)</f>
        <v/>
      </c>
      <c r="P590" s="28" t="n"/>
      <c r="Q590" s="24" t="n"/>
      <c r="R590" s="24" t="n"/>
      <c r="S590" s="24" t="n"/>
      <c r="T590" s="24" t="n"/>
      <c r="U590" s="24" t="n"/>
      <c r="V590" s="29">
        <f>IF($A590="","",$I$1+SUM($N$4:$N590))</f>
        <v/>
      </c>
      <c r="W590" s="30">
        <f>IF($A590="",0,$V590-MAX($I$1,MAX($V$4:$V590)))</f>
        <v/>
      </c>
    </row>
    <row r="591" ht="15" customHeight="1">
      <c r="A591" s="20" t="n"/>
      <c r="B591" s="21">
        <f>IF($A591="","",$A591-WEEKDAY($A591,3))</f>
        <v/>
      </c>
      <c r="C591" s="22">
        <f>IF($A591="","",CHOOSE(WEEKDAY($A591),"Domingo","Segunda","Terça","Quarta","Quinta","Sexta","Sábado"))</f>
        <v/>
      </c>
      <c r="D591" s="23" t="n"/>
      <c r="E591" s="22">
        <f>IF($D591="","",IF($D591&lt;TIME(10,0,0),"Antes das 10h",IF($D591&lt;TIME(12,0,0),"10h às 12h",IF($D591&lt;TIME(15,0,0),"12h às 15h","Depois das 15h"))))</f>
        <v/>
      </c>
      <c r="F591" s="24" t="n"/>
      <c r="G591" s="24" t="n"/>
      <c r="H591" s="24" t="n"/>
      <c r="I591" s="25" t="n"/>
      <c r="J591" s="25" t="n"/>
      <c r="K591" s="25" t="n"/>
      <c r="L591" s="25" t="n"/>
      <c r="M591" s="26" t="n"/>
      <c r="N591" s="26" t="n"/>
      <c r="O591" s="27">
        <f>IF(OR($M591="",$N591=""),"",$N591/$M591)</f>
        <v/>
      </c>
      <c r="P591" s="28" t="n"/>
      <c r="Q591" s="24" t="n"/>
      <c r="R591" s="24" t="n"/>
      <c r="S591" s="24" t="n"/>
      <c r="T591" s="24" t="n"/>
      <c r="U591" s="24" t="n"/>
      <c r="V591" s="29">
        <f>IF($A591="","",$I$1+SUM($N$4:$N591))</f>
        <v/>
      </c>
      <c r="W591" s="30">
        <f>IF($A591="",0,$V591-MAX($I$1,MAX($V$4:$V591)))</f>
        <v/>
      </c>
    </row>
    <row r="592" ht="15" customHeight="1">
      <c r="A592" s="20" t="n"/>
      <c r="B592" s="21">
        <f>IF($A592="","",$A592-WEEKDAY($A592,3))</f>
        <v/>
      </c>
      <c r="C592" s="22">
        <f>IF($A592="","",CHOOSE(WEEKDAY($A592),"Domingo","Segunda","Terça","Quarta","Quinta","Sexta","Sábado"))</f>
        <v/>
      </c>
      <c r="D592" s="23" t="n"/>
      <c r="E592" s="22">
        <f>IF($D592="","",IF($D592&lt;TIME(10,0,0),"Antes das 10h",IF($D592&lt;TIME(12,0,0),"10h às 12h",IF($D592&lt;TIME(15,0,0),"12h às 15h","Depois das 15h"))))</f>
        <v/>
      </c>
      <c r="F592" s="24" t="n"/>
      <c r="G592" s="24" t="n"/>
      <c r="H592" s="24" t="n"/>
      <c r="I592" s="25" t="n"/>
      <c r="J592" s="25" t="n"/>
      <c r="K592" s="25" t="n"/>
      <c r="L592" s="25" t="n"/>
      <c r="M592" s="26" t="n"/>
      <c r="N592" s="26" t="n"/>
      <c r="O592" s="27">
        <f>IF(OR($M592="",$N592=""),"",$N592/$M592)</f>
        <v/>
      </c>
      <c r="P592" s="28" t="n"/>
      <c r="Q592" s="24" t="n"/>
      <c r="R592" s="24" t="n"/>
      <c r="S592" s="24" t="n"/>
      <c r="T592" s="24" t="n"/>
      <c r="U592" s="24" t="n"/>
      <c r="V592" s="29">
        <f>IF($A592="","",$I$1+SUM($N$4:$N592))</f>
        <v/>
      </c>
      <c r="W592" s="30">
        <f>IF($A592="",0,$V592-MAX($I$1,MAX($V$4:$V592)))</f>
        <v/>
      </c>
    </row>
    <row r="593" ht="15" customHeight="1">
      <c r="A593" s="20" t="n"/>
      <c r="B593" s="21">
        <f>IF($A593="","",$A593-WEEKDAY($A593,3))</f>
        <v/>
      </c>
      <c r="C593" s="22">
        <f>IF($A593="","",CHOOSE(WEEKDAY($A593),"Domingo","Segunda","Terça","Quarta","Quinta","Sexta","Sábado"))</f>
        <v/>
      </c>
      <c r="D593" s="23" t="n"/>
      <c r="E593" s="22">
        <f>IF($D593="","",IF($D593&lt;TIME(10,0,0),"Antes das 10h",IF($D593&lt;TIME(12,0,0),"10h às 12h",IF($D593&lt;TIME(15,0,0),"12h às 15h","Depois das 15h"))))</f>
        <v/>
      </c>
      <c r="F593" s="24" t="n"/>
      <c r="G593" s="24" t="n"/>
      <c r="H593" s="24" t="n"/>
      <c r="I593" s="25" t="n"/>
      <c r="J593" s="25" t="n"/>
      <c r="K593" s="25" t="n"/>
      <c r="L593" s="25" t="n"/>
      <c r="M593" s="26" t="n"/>
      <c r="N593" s="26" t="n"/>
      <c r="O593" s="27">
        <f>IF(OR($M593="",$N593=""),"",$N593/$M593)</f>
        <v/>
      </c>
      <c r="P593" s="28" t="n"/>
      <c r="Q593" s="24" t="n"/>
      <c r="R593" s="24" t="n"/>
      <c r="S593" s="24" t="n"/>
      <c r="T593" s="24" t="n"/>
      <c r="U593" s="24" t="n"/>
      <c r="V593" s="29">
        <f>IF($A593="","",$I$1+SUM($N$4:$N593))</f>
        <v/>
      </c>
      <c r="W593" s="30">
        <f>IF($A593="",0,$V593-MAX($I$1,MAX($V$4:$V593)))</f>
        <v/>
      </c>
    </row>
    <row r="594" ht="15" customHeight="1">
      <c r="A594" s="20" t="n"/>
      <c r="B594" s="21">
        <f>IF($A594="","",$A594-WEEKDAY($A594,3))</f>
        <v/>
      </c>
      <c r="C594" s="22">
        <f>IF($A594="","",CHOOSE(WEEKDAY($A594),"Domingo","Segunda","Terça","Quarta","Quinta","Sexta","Sábado"))</f>
        <v/>
      </c>
      <c r="D594" s="23" t="n"/>
      <c r="E594" s="22">
        <f>IF($D594="","",IF($D594&lt;TIME(10,0,0),"Antes das 10h",IF($D594&lt;TIME(12,0,0),"10h às 12h",IF($D594&lt;TIME(15,0,0),"12h às 15h","Depois das 15h"))))</f>
        <v/>
      </c>
      <c r="F594" s="24" t="n"/>
      <c r="G594" s="24" t="n"/>
      <c r="H594" s="24" t="n"/>
      <c r="I594" s="25" t="n"/>
      <c r="J594" s="25" t="n"/>
      <c r="K594" s="25" t="n"/>
      <c r="L594" s="25" t="n"/>
      <c r="M594" s="26" t="n"/>
      <c r="N594" s="26" t="n"/>
      <c r="O594" s="27">
        <f>IF(OR($M594="",$N594=""),"",$N594/$M594)</f>
        <v/>
      </c>
      <c r="P594" s="28" t="n"/>
      <c r="Q594" s="24" t="n"/>
      <c r="R594" s="24" t="n"/>
      <c r="S594" s="24" t="n"/>
      <c r="T594" s="24" t="n"/>
      <c r="U594" s="24" t="n"/>
      <c r="V594" s="29">
        <f>IF($A594="","",$I$1+SUM($N$4:$N594))</f>
        <v/>
      </c>
      <c r="W594" s="30">
        <f>IF($A594="",0,$V594-MAX($I$1,MAX($V$4:$V594)))</f>
        <v/>
      </c>
    </row>
    <row r="595" ht="15" customHeight="1">
      <c r="A595" s="20" t="n"/>
      <c r="B595" s="21">
        <f>IF($A595="","",$A595-WEEKDAY($A595,3))</f>
        <v/>
      </c>
      <c r="C595" s="22">
        <f>IF($A595="","",CHOOSE(WEEKDAY($A595),"Domingo","Segunda","Terça","Quarta","Quinta","Sexta","Sábado"))</f>
        <v/>
      </c>
      <c r="D595" s="23" t="n"/>
      <c r="E595" s="22">
        <f>IF($D595="","",IF($D595&lt;TIME(10,0,0),"Antes das 10h",IF($D595&lt;TIME(12,0,0),"10h às 12h",IF($D595&lt;TIME(15,0,0),"12h às 15h","Depois das 15h"))))</f>
        <v/>
      </c>
      <c r="F595" s="24" t="n"/>
      <c r="G595" s="24" t="n"/>
      <c r="H595" s="24" t="n"/>
      <c r="I595" s="25" t="n"/>
      <c r="J595" s="25" t="n"/>
      <c r="K595" s="25" t="n"/>
      <c r="L595" s="25" t="n"/>
      <c r="M595" s="26" t="n"/>
      <c r="N595" s="26" t="n"/>
      <c r="O595" s="27">
        <f>IF(OR($M595="",$N595=""),"",$N595/$M595)</f>
        <v/>
      </c>
      <c r="P595" s="28" t="n"/>
      <c r="Q595" s="24" t="n"/>
      <c r="R595" s="24" t="n"/>
      <c r="S595" s="24" t="n"/>
      <c r="T595" s="24" t="n"/>
      <c r="U595" s="24" t="n"/>
      <c r="V595" s="29">
        <f>IF($A595="","",$I$1+SUM($N$4:$N595))</f>
        <v/>
      </c>
      <c r="W595" s="30">
        <f>IF($A595="",0,$V595-MAX($I$1,MAX($V$4:$V595)))</f>
        <v/>
      </c>
    </row>
    <row r="596" ht="15" customHeight="1">
      <c r="A596" s="20" t="n"/>
      <c r="B596" s="21">
        <f>IF($A596="","",$A596-WEEKDAY($A596,3))</f>
        <v/>
      </c>
      <c r="C596" s="22">
        <f>IF($A596="","",CHOOSE(WEEKDAY($A596),"Domingo","Segunda","Terça","Quarta","Quinta","Sexta","Sábado"))</f>
        <v/>
      </c>
      <c r="D596" s="23" t="n"/>
      <c r="E596" s="22">
        <f>IF($D596="","",IF($D596&lt;TIME(10,0,0),"Antes das 10h",IF($D596&lt;TIME(12,0,0),"10h às 12h",IF($D596&lt;TIME(15,0,0),"12h às 15h","Depois das 15h"))))</f>
        <v/>
      </c>
      <c r="F596" s="24" t="n"/>
      <c r="G596" s="24" t="n"/>
      <c r="H596" s="24" t="n"/>
      <c r="I596" s="25" t="n"/>
      <c r="J596" s="25" t="n"/>
      <c r="K596" s="25" t="n"/>
      <c r="L596" s="25" t="n"/>
      <c r="M596" s="26" t="n"/>
      <c r="N596" s="26" t="n"/>
      <c r="O596" s="27">
        <f>IF(OR($M596="",$N596=""),"",$N596/$M596)</f>
        <v/>
      </c>
      <c r="P596" s="28" t="n"/>
      <c r="Q596" s="24" t="n"/>
      <c r="R596" s="24" t="n"/>
      <c r="S596" s="24" t="n"/>
      <c r="T596" s="24" t="n"/>
      <c r="U596" s="24" t="n"/>
      <c r="V596" s="29">
        <f>IF($A596="","",$I$1+SUM($N$4:$N596))</f>
        <v/>
      </c>
      <c r="W596" s="30">
        <f>IF($A596="",0,$V596-MAX($I$1,MAX($V$4:$V596)))</f>
        <v/>
      </c>
    </row>
    <row r="597" ht="15" customHeight="1">
      <c r="A597" s="20" t="n"/>
      <c r="B597" s="21">
        <f>IF($A597="","",$A597-WEEKDAY($A597,3))</f>
        <v/>
      </c>
      <c r="C597" s="22">
        <f>IF($A597="","",CHOOSE(WEEKDAY($A597),"Domingo","Segunda","Terça","Quarta","Quinta","Sexta","Sábado"))</f>
        <v/>
      </c>
      <c r="D597" s="23" t="n"/>
      <c r="E597" s="22">
        <f>IF($D597="","",IF($D597&lt;TIME(10,0,0),"Antes das 10h",IF($D597&lt;TIME(12,0,0),"10h às 12h",IF($D597&lt;TIME(15,0,0),"12h às 15h","Depois das 15h"))))</f>
        <v/>
      </c>
      <c r="F597" s="24" t="n"/>
      <c r="G597" s="24" t="n"/>
      <c r="H597" s="24" t="n"/>
      <c r="I597" s="25" t="n"/>
      <c r="J597" s="25" t="n"/>
      <c r="K597" s="25" t="n"/>
      <c r="L597" s="25" t="n"/>
      <c r="M597" s="26" t="n"/>
      <c r="N597" s="26" t="n"/>
      <c r="O597" s="27">
        <f>IF(OR($M597="",$N597=""),"",$N597/$M597)</f>
        <v/>
      </c>
      <c r="P597" s="28" t="n"/>
      <c r="Q597" s="24" t="n"/>
      <c r="R597" s="24" t="n"/>
      <c r="S597" s="24" t="n"/>
      <c r="T597" s="24" t="n"/>
      <c r="U597" s="24" t="n"/>
      <c r="V597" s="29">
        <f>IF($A597="","",$I$1+SUM($N$4:$N597))</f>
        <v/>
      </c>
      <c r="W597" s="30">
        <f>IF($A597="",0,$V597-MAX($I$1,MAX($V$4:$V597)))</f>
        <v/>
      </c>
    </row>
    <row r="598" ht="15" customHeight="1">
      <c r="A598" s="20" t="n"/>
      <c r="B598" s="21">
        <f>IF($A598="","",$A598-WEEKDAY($A598,3))</f>
        <v/>
      </c>
      <c r="C598" s="22">
        <f>IF($A598="","",CHOOSE(WEEKDAY($A598),"Domingo","Segunda","Terça","Quarta","Quinta","Sexta","Sábado"))</f>
        <v/>
      </c>
      <c r="D598" s="23" t="n"/>
      <c r="E598" s="22">
        <f>IF($D598="","",IF($D598&lt;TIME(10,0,0),"Antes das 10h",IF($D598&lt;TIME(12,0,0),"10h às 12h",IF($D598&lt;TIME(15,0,0),"12h às 15h","Depois das 15h"))))</f>
        <v/>
      </c>
      <c r="F598" s="24" t="n"/>
      <c r="G598" s="24" t="n"/>
      <c r="H598" s="24" t="n"/>
      <c r="I598" s="25" t="n"/>
      <c r="J598" s="25" t="n"/>
      <c r="K598" s="25" t="n"/>
      <c r="L598" s="25" t="n"/>
      <c r="M598" s="26" t="n"/>
      <c r="N598" s="26" t="n"/>
      <c r="O598" s="27">
        <f>IF(OR($M598="",$N598=""),"",$N598/$M598)</f>
        <v/>
      </c>
      <c r="P598" s="28" t="n"/>
      <c r="Q598" s="24" t="n"/>
      <c r="R598" s="24" t="n"/>
      <c r="S598" s="24" t="n"/>
      <c r="T598" s="24" t="n"/>
      <c r="U598" s="24" t="n"/>
      <c r="V598" s="29">
        <f>IF($A598="","",$I$1+SUM($N$4:$N598))</f>
        <v/>
      </c>
      <c r="W598" s="30">
        <f>IF($A598="",0,$V598-MAX($I$1,MAX($V$4:$V598)))</f>
        <v/>
      </c>
    </row>
    <row r="599" ht="15" customHeight="1">
      <c r="A599" s="20" t="n"/>
      <c r="B599" s="21">
        <f>IF($A599="","",$A599-WEEKDAY($A599,3))</f>
        <v/>
      </c>
      <c r="C599" s="22">
        <f>IF($A599="","",CHOOSE(WEEKDAY($A599),"Domingo","Segunda","Terça","Quarta","Quinta","Sexta","Sábado"))</f>
        <v/>
      </c>
      <c r="D599" s="23" t="n"/>
      <c r="E599" s="22">
        <f>IF($D599="","",IF($D599&lt;TIME(10,0,0),"Antes das 10h",IF($D599&lt;TIME(12,0,0),"10h às 12h",IF($D599&lt;TIME(15,0,0),"12h às 15h","Depois das 15h"))))</f>
        <v/>
      </c>
      <c r="F599" s="24" t="n"/>
      <c r="G599" s="24" t="n"/>
      <c r="H599" s="24" t="n"/>
      <c r="I599" s="25" t="n"/>
      <c r="J599" s="25" t="n"/>
      <c r="K599" s="25" t="n"/>
      <c r="L599" s="25" t="n"/>
      <c r="M599" s="26" t="n"/>
      <c r="N599" s="26" t="n"/>
      <c r="O599" s="27">
        <f>IF(OR($M599="",$N599=""),"",$N599/$M599)</f>
        <v/>
      </c>
      <c r="P599" s="28" t="n"/>
      <c r="Q599" s="24" t="n"/>
      <c r="R599" s="24" t="n"/>
      <c r="S599" s="24" t="n"/>
      <c r="T599" s="24" t="n"/>
      <c r="U599" s="24" t="n"/>
      <c r="V599" s="29">
        <f>IF($A599="","",$I$1+SUM($N$4:$N599))</f>
        <v/>
      </c>
      <c r="W599" s="30">
        <f>IF($A599="",0,$V599-MAX($I$1,MAX($V$4:$V599)))</f>
        <v/>
      </c>
    </row>
    <row r="600" ht="15" customHeight="1">
      <c r="A600" s="20" t="n"/>
      <c r="B600" s="21">
        <f>IF($A600="","",$A600-WEEKDAY($A600,3))</f>
        <v/>
      </c>
      <c r="C600" s="22">
        <f>IF($A600="","",CHOOSE(WEEKDAY($A600),"Domingo","Segunda","Terça","Quarta","Quinta","Sexta","Sábado"))</f>
        <v/>
      </c>
      <c r="D600" s="23" t="n"/>
      <c r="E600" s="22">
        <f>IF($D600="","",IF($D600&lt;TIME(10,0,0),"Antes das 10h",IF($D600&lt;TIME(12,0,0),"10h às 12h",IF($D600&lt;TIME(15,0,0),"12h às 15h","Depois das 15h"))))</f>
        <v/>
      </c>
      <c r="F600" s="24" t="n"/>
      <c r="G600" s="24" t="n"/>
      <c r="H600" s="24" t="n"/>
      <c r="I600" s="25" t="n"/>
      <c r="J600" s="25" t="n"/>
      <c r="K600" s="25" t="n"/>
      <c r="L600" s="25" t="n"/>
      <c r="M600" s="26" t="n"/>
      <c r="N600" s="26" t="n"/>
      <c r="O600" s="27">
        <f>IF(OR($M600="",$N600=""),"",$N600/$M600)</f>
        <v/>
      </c>
      <c r="P600" s="28" t="n"/>
      <c r="Q600" s="24" t="n"/>
      <c r="R600" s="24" t="n"/>
      <c r="S600" s="24" t="n"/>
      <c r="T600" s="24" t="n"/>
      <c r="U600" s="24" t="n"/>
      <c r="V600" s="29">
        <f>IF($A600="","",$I$1+SUM($N$4:$N600))</f>
        <v/>
      </c>
      <c r="W600" s="30">
        <f>IF($A600="",0,$V600-MAX($I$1,MAX($V$4:$V600)))</f>
        <v/>
      </c>
    </row>
    <row r="601" ht="15" customHeight="1">
      <c r="A601" s="20" t="n"/>
      <c r="B601" s="21">
        <f>IF($A601="","",$A601-WEEKDAY($A601,3))</f>
        <v/>
      </c>
      <c r="C601" s="22">
        <f>IF($A601="","",CHOOSE(WEEKDAY($A601),"Domingo","Segunda","Terça","Quarta","Quinta","Sexta","Sábado"))</f>
        <v/>
      </c>
      <c r="D601" s="23" t="n"/>
      <c r="E601" s="22">
        <f>IF($D601="","",IF($D601&lt;TIME(10,0,0),"Antes das 10h",IF($D601&lt;TIME(12,0,0),"10h às 12h",IF($D601&lt;TIME(15,0,0),"12h às 15h","Depois das 15h"))))</f>
        <v/>
      </c>
      <c r="F601" s="24" t="n"/>
      <c r="G601" s="24" t="n"/>
      <c r="H601" s="24" t="n"/>
      <c r="I601" s="25" t="n"/>
      <c r="J601" s="25" t="n"/>
      <c r="K601" s="25" t="n"/>
      <c r="L601" s="25" t="n"/>
      <c r="M601" s="26" t="n"/>
      <c r="N601" s="26" t="n"/>
      <c r="O601" s="27">
        <f>IF(OR($M601="",$N601=""),"",$N601/$M601)</f>
        <v/>
      </c>
      <c r="P601" s="28" t="n"/>
      <c r="Q601" s="24" t="n"/>
      <c r="R601" s="24" t="n"/>
      <c r="S601" s="24" t="n"/>
      <c r="T601" s="24" t="n"/>
      <c r="U601" s="24" t="n"/>
      <c r="V601" s="29">
        <f>IF($A601="","",$I$1+SUM($N$4:$N601))</f>
        <v/>
      </c>
      <c r="W601" s="30">
        <f>IF($A601="",0,$V601-MAX($I$1,MAX($V$4:$V601)))</f>
        <v/>
      </c>
    </row>
    <row r="602" ht="15" customHeight="1">
      <c r="A602" s="20" t="n"/>
      <c r="B602" s="21">
        <f>IF($A602="","",$A602-WEEKDAY($A602,3))</f>
        <v/>
      </c>
      <c r="C602" s="22">
        <f>IF($A602="","",CHOOSE(WEEKDAY($A602),"Domingo","Segunda","Terça","Quarta","Quinta","Sexta","Sábado"))</f>
        <v/>
      </c>
      <c r="D602" s="23" t="n"/>
      <c r="E602" s="22">
        <f>IF($D602="","",IF($D602&lt;TIME(10,0,0),"Antes das 10h",IF($D602&lt;TIME(12,0,0),"10h às 12h",IF($D602&lt;TIME(15,0,0),"12h às 15h","Depois das 15h"))))</f>
        <v/>
      </c>
      <c r="F602" s="24" t="n"/>
      <c r="G602" s="24" t="n"/>
      <c r="H602" s="24" t="n"/>
      <c r="I602" s="25" t="n"/>
      <c r="J602" s="25" t="n"/>
      <c r="K602" s="25" t="n"/>
      <c r="L602" s="25" t="n"/>
      <c r="M602" s="26" t="n"/>
      <c r="N602" s="26" t="n"/>
      <c r="O602" s="27">
        <f>IF(OR($M602="",$N602=""),"",$N602/$M602)</f>
        <v/>
      </c>
      <c r="P602" s="28" t="n"/>
      <c r="Q602" s="24" t="n"/>
      <c r="R602" s="24" t="n"/>
      <c r="S602" s="24" t="n"/>
      <c r="T602" s="24" t="n"/>
      <c r="U602" s="24" t="n"/>
      <c r="V602" s="29">
        <f>IF($A602="","",$I$1+SUM($N$4:$N602))</f>
        <v/>
      </c>
      <c r="W602" s="30">
        <f>IF($A602="",0,$V602-MAX($I$1,MAX($V$4:$V602)))</f>
        <v/>
      </c>
    </row>
    <row r="603" ht="15" customHeight="1">
      <c r="A603" s="20" t="n"/>
      <c r="B603" s="21">
        <f>IF($A603="","",$A603-WEEKDAY($A603,3))</f>
        <v/>
      </c>
      <c r="C603" s="22">
        <f>IF($A603="","",CHOOSE(WEEKDAY($A603),"Domingo","Segunda","Terça","Quarta","Quinta","Sexta","Sábado"))</f>
        <v/>
      </c>
      <c r="D603" s="23" t="n"/>
      <c r="E603" s="22">
        <f>IF($D603="","",IF($D603&lt;TIME(10,0,0),"Antes das 10h",IF($D603&lt;TIME(12,0,0),"10h às 12h",IF($D603&lt;TIME(15,0,0),"12h às 15h","Depois das 15h"))))</f>
        <v/>
      </c>
      <c r="F603" s="24" t="n"/>
      <c r="G603" s="24" t="n"/>
      <c r="H603" s="24" t="n"/>
      <c r="I603" s="25" t="n"/>
      <c r="J603" s="25" t="n"/>
      <c r="K603" s="25" t="n"/>
      <c r="L603" s="25" t="n"/>
      <c r="M603" s="26" t="n"/>
      <c r="N603" s="26" t="n"/>
      <c r="O603" s="27">
        <f>IF(OR($M603="",$N603=""),"",$N603/$M603)</f>
        <v/>
      </c>
      <c r="P603" s="28" t="n"/>
      <c r="Q603" s="24" t="n"/>
      <c r="R603" s="24" t="n"/>
      <c r="S603" s="24" t="n"/>
      <c r="T603" s="24" t="n"/>
      <c r="U603" s="24" t="n"/>
      <c r="V603" s="29">
        <f>IF($A603="","",$I$1+SUM($N$4:$N603))</f>
        <v/>
      </c>
      <c r="W603" s="30">
        <f>IF($A603="",0,$V603-MAX($I$1,MAX($V$4:$V603)))</f>
        <v/>
      </c>
    </row>
  </sheetData>
  <autoFilter ref="A3:W603"/>
  <mergeCells count="1">
    <mergeCell ref="A1:F1"/>
  </mergeCells>
  <conditionalFormatting sqref="P4:P603">
    <cfRule type="cellIs" priority="1" operator="equal" dxfId="0">
      <formula>"Sim"</formula>
    </cfRule>
    <cfRule type="cellIs" priority="2" operator="equal" dxfId="1">
      <formula>"Parcialmente"</formula>
    </cfRule>
    <cfRule type="cellIs" priority="3" operator="equal" dxfId="2">
      <formula>"Não"</formula>
    </cfRule>
  </conditionalFormatting>
  <conditionalFormatting sqref="Q4:Q603">
    <cfRule type="cellIs" priority="4" operator="equal" dxfId="2">
      <formula>"Não"</formula>
    </cfRule>
  </conditionalFormatting>
  <conditionalFormatting sqref="A4:W603">
    <cfRule type="expression" priority="5" dxfId="3">
      <formula>$P4="Não"</formula>
    </cfRule>
  </conditionalFormatting>
  <dataValidations count="5">
    <dataValidation sqref="G4:G603" showDropDown="0" showInputMessage="0" showErrorMessage="0" allowBlank="1" type="list">
      <formula1>"Compra,Venda"</formula1>
    </dataValidation>
    <dataValidation sqref="H4:H603" showDropDown="0" showInputMessage="0" showErrorMessage="0" allowBlank="1" type="list">
      <formula1>=Listas!$A$3:$A$32</formula1>
    </dataValidation>
    <dataValidation sqref="P4:P603" showDropDown="0" showInputMessage="0" showErrorMessage="1" allowBlank="1" type="list">
      <formula1>"Sim,Parcialmente,Não"</formula1>
    </dataValidation>
    <dataValidation sqref="Q4:Q603" showDropDown="0" showInputMessage="0" showErrorMessage="1" allowBlank="1" type="list">
      <formula1>"Sim,Não"</formula1>
    </dataValidation>
    <dataValidation sqref="R4:R603" showDropDown="0" showInputMessage="0" showErrorMessage="0" allowBlank="1" type="list">
      <formula1>"Calmo,Ansioso,Confiante demais,Entediado,Com pressa de recuperar,Cansado,Distraído"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H7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4" customWidth="1" min="2" max="2"/>
    <col width="15" customWidth="1" min="3" max="3"/>
    <col width="15" customWidth="1" min="4" max="4"/>
    <col width="16" customWidth="1" min="5" max="5"/>
    <col width="16" customWidth="1" min="6" max="6"/>
    <col width="16" customWidth="1" min="7" max="7"/>
    <col width="42" customWidth="1" min="8" max="8"/>
  </cols>
  <sheetData>
    <row r="2" ht="26" customHeight="1">
      <c r="B2" s="31" t="inlineStr">
        <is>
          <t>DIAGNÓSTICO</t>
        </is>
      </c>
    </row>
    <row r="3">
      <c r="B3" s="32" t="inlineStr">
        <is>
          <t>Leitura automática dos seus dados. Não digite nada aqui, exceto as duas datas do filtro.</t>
        </is>
      </c>
    </row>
    <row r="5" ht="20" customHeight="1">
      <c r="B5" s="33" t="inlineStr">
        <is>
          <t>Período analisado</t>
        </is>
      </c>
      <c r="C5" s="34" t="n"/>
      <c r="D5" s="35" t="inlineStr">
        <is>
          <t>até</t>
        </is>
      </c>
      <c r="E5" s="34" t="n"/>
      <c r="F5" s="9" t="inlineStr">
        <is>
          <t>Deixe em branco para analisar tudo</t>
        </is>
      </c>
    </row>
    <row r="7" ht="22" customHeight="1">
      <c r="B7" s="36" t="inlineStr">
        <is>
          <t>PANORAMA</t>
        </is>
      </c>
      <c r="C7" s="37" t="n"/>
      <c r="D7" s="37" t="n"/>
      <c r="E7" s="37" t="n"/>
      <c r="F7" s="37" t="n"/>
      <c r="G7" s="37" t="n"/>
      <c r="H7" s="37" t="n"/>
    </row>
    <row r="8" ht="26" customHeight="1">
      <c r="B8" s="38" t="inlineStr">
        <is>
          <t>Indicador</t>
        </is>
      </c>
      <c r="C8" s="39" t="inlineStr">
        <is>
          <t>Valor</t>
        </is>
      </c>
      <c r="D8" s="39" t="inlineStr"/>
      <c r="E8" s="39" t="inlineStr"/>
      <c r="F8" s="39" t="inlineStr"/>
      <c r="G8" s="39" t="inlineStr"/>
      <c r="H8" s="39" t="inlineStr"/>
    </row>
    <row r="9">
      <c r="B9" s="40" t="inlineStr">
        <is>
          <t>Operações registradas</t>
        </is>
      </c>
      <c r="C9" s="41">
        <f>COUNTIFS('Operações'!$A$4:$A$603,"&gt;="&amp;IF($C$5="",DATE(1900,1,1),$C$5),'Operações'!$A$4:$A$603,"&lt;="&amp;IF($E$5="",DATE(2999,12,31),$E$5))</f>
        <v/>
      </c>
    </row>
    <row r="10">
      <c r="B10" s="40" t="inlineStr">
        <is>
          <t>Resultado no período</t>
        </is>
      </c>
      <c r="C10" s="42">
        <f>SUMIFS('Operações'!$N$4:$N$603,'Operações'!$A$4:$A$603,"&gt;="&amp;IF($C$5="",DATE(1900,1,1),$C$5),'Operações'!$A$4:$A$603,"&lt;="&amp;IF($E$5="",DATE(2999,12,31),$E$5))</f>
        <v/>
      </c>
    </row>
    <row r="11">
      <c r="B11" s="43" t="inlineStr">
        <is>
          <t>Resultado acumulado em R</t>
        </is>
      </c>
      <c r="C11" s="44">
        <f>SUMIFS('Operações'!$O$4:$O$603,'Operações'!$A$4:$A$603,"&gt;="&amp;IF($C$5="",DATE(1900,1,1),$C$5),'Operações'!$A$4:$A$603,"&lt;="&amp;IF($E$5="",DATE(2999,12,31),$E$5))</f>
        <v/>
      </c>
    </row>
    <row r="12">
      <c r="B12" s="43" t="inlineStr">
        <is>
          <t>Taxa de acerto</t>
        </is>
      </c>
      <c r="C12" s="45">
        <f>IFERROR(COUNTIFS('Operações'!$A$4:$A$603,"&gt;="&amp;IF($C$5="",DATE(1900,1,1),$C$5),'Operações'!$A$4:$A$603,"&lt;="&amp;IF($E$5="",DATE(2999,12,31),$E$5),'Operações'!$N$4:$N$603,"&gt;0")/COUNTIFS('Operações'!$A$4:$A$603,"&gt;="&amp;IF($C$5="",DATE(1900,1,1),$C$5),'Operações'!$A$4:$A$603,"&lt;="&amp;IF($E$5="",DATE(2999,12,31),$E$5)),"")</f>
        <v/>
      </c>
    </row>
    <row r="13">
      <c r="B13" s="43" t="inlineStr">
        <is>
          <t>Risco total exposto</t>
        </is>
      </c>
      <c r="C13" s="46">
        <f>SUMIFS('Operações'!$M$4:$M$603,'Operações'!$A$4:$A$603,"&gt;="&amp;IF($C$5="",DATE(1900,1,1),$C$5),'Operações'!$A$4:$A$603,"&lt;="&amp;IF($E$5="",DATE(2999,12,31),$E$5))</f>
        <v/>
      </c>
    </row>
    <row r="14">
      <c r="B14" s="43" t="inlineStr">
        <is>
          <t>Drawdown máximo (pico a vale)</t>
        </is>
      </c>
      <c r="C14" s="46">
        <f>IFERROR(MIN('Operações'!$W$4:$W$603),"")</f>
        <v/>
      </c>
      <c r="H14" s="17" t="inlineStr">
        <is>
          <t>Considera todo o histórico, não apenas o período filtrado.</t>
        </is>
      </c>
    </row>
    <row r="15">
      <c r="B15" s="40" t="inlineStr">
        <is>
          <t>Capital atual</t>
        </is>
      </c>
      <c r="C15" s="42">
        <f>IFERROR(LOOKUP(2,1/('Operações'!$V$4:$V$603&lt;&gt;""),'Operações'!$V$4:$V$603),'Operações'!$I$1)</f>
        <v/>
      </c>
    </row>
    <row r="17" ht="22" customHeight="1">
      <c r="B17" s="36" t="inlineStr">
        <is>
          <t>A SEPARAÇÃO QUE MUDA TUDO  —  dentro do plano x fora do plano</t>
        </is>
      </c>
      <c r="C17" s="37" t="n"/>
      <c r="D17" s="37" t="n"/>
      <c r="E17" s="37" t="n"/>
      <c r="F17" s="37" t="n"/>
      <c r="G17" s="37" t="n"/>
      <c r="H17" s="37" t="n"/>
    </row>
    <row r="18" ht="26" customHeight="1">
      <c r="B18" s="38" t="inlineStr">
        <is>
          <t>Dentro do plano?</t>
        </is>
      </c>
      <c r="C18" s="39" t="inlineStr">
        <is>
          <t>Operações</t>
        </is>
      </c>
      <c r="D18" s="39" t="inlineStr">
        <is>
          <t>% do total</t>
        </is>
      </c>
      <c r="E18" s="39" t="inlineStr">
        <is>
          <t>Resultado (R$)</t>
        </is>
      </c>
      <c r="F18" s="39" t="inlineStr">
        <is>
          <t>Média em R</t>
        </is>
      </c>
      <c r="G18" s="39" t="inlineStr">
        <is>
          <t>Taxa de acerto</t>
        </is>
      </c>
      <c r="H18" s="39" t="inlineStr">
        <is>
          <t>Leitura</t>
        </is>
      </c>
    </row>
    <row r="19">
      <c r="B19" s="43" t="inlineStr">
        <is>
          <t>Sim</t>
        </is>
      </c>
      <c r="C19" s="47">
        <f>COUNTIFS('Operações'!$A$4:$A$603,"&gt;="&amp;IF($C$5="",DATE(1900,1,1),$C$5),'Operações'!$A$4:$A$603,"&lt;="&amp;IF($E$5="",DATE(2999,12,31),$E$5),'Operações'!$P$4:$P$603,"Sim")</f>
        <v/>
      </c>
      <c r="D19" s="45">
        <f>IFERROR(COUNTIFS('Operações'!$A$4:$A$603,"&gt;="&amp;IF($C$5="",DATE(1900,1,1),$C$5),'Operações'!$A$4:$A$603,"&lt;="&amp;IF($E$5="",DATE(2999,12,31),$E$5),'Operações'!$P$4:$P$603,"Sim")/COUNTIFS('Operações'!$A$4:$A$603,"&gt;="&amp;IF($C$5="",DATE(1900,1,1),$C$5),'Operações'!$A$4:$A$603,"&lt;="&amp;IF($E$5="",DATE(2999,12,31),$E$5)),"")</f>
        <v/>
      </c>
      <c r="E19" s="46">
        <f>SUMIFS('Operações'!$N$4:$N$603,'Operações'!$A$4:$A$603,"&gt;="&amp;IF($C$5="",DATE(1900,1,1),$C$5),'Operações'!$A$4:$A$603,"&lt;="&amp;IF($E$5="",DATE(2999,12,31),$E$5),'Operações'!$P$4:$P$603,"Sim")</f>
        <v/>
      </c>
      <c r="F19" s="44">
        <f>IFERROR(AVERAGEIFS('Operações'!$O$4:$O$603,'Operações'!$A$4:$A$603,"&gt;="&amp;IF($C$5="",DATE(1900,1,1),$C$5),'Operações'!$A$4:$A$603,"&lt;="&amp;IF($E$5="",DATE(2999,12,31),$E$5),'Operações'!$P$4:$P$603,"Sim"),"")</f>
        <v/>
      </c>
      <c r="G19" s="45">
        <f>IFERROR(COUNTIFS('Operações'!$A$4:$A$603,"&gt;="&amp;IF($C$5="",DATE(1900,1,1),$C$5),'Operações'!$A$4:$A$603,"&lt;="&amp;IF($E$5="",DATE(2999,12,31),$E$5),'Operações'!$P$4:$P$603,"Sim",'Operações'!$N$4:$N$603,"&gt;0")/COUNTIFS('Operações'!$A$4:$A$603,"&gt;="&amp;IF($C$5="",DATE(1900,1,1),$C$5),'Operações'!$A$4:$A$603,"&lt;="&amp;IF($E$5="",DATE(2999,12,31),$E$5),'Operações'!$P$4:$P$603,"Sim"),"")</f>
        <v/>
      </c>
      <c r="H19" s="17" t="inlineStr">
        <is>
          <t>O que o seu método realmente entrega quando você o respeita.</t>
        </is>
      </c>
    </row>
    <row r="20">
      <c r="B20" s="43" t="inlineStr">
        <is>
          <t>Parcialmente</t>
        </is>
      </c>
      <c r="C20" s="47">
        <f>COUNTIFS('Operações'!$A$4:$A$603,"&gt;="&amp;IF($C$5="",DATE(1900,1,1),$C$5),'Operações'!$A$4:$A$603,"&lt;="&amp;IF($E$5="",DATE(2999,12,31),$E$5),'Operações'!$P$4:$P$603,"Parcialmente")</f>
        <v/>
      </c>
      <c r="D20" s="45">
        <f>IFERROR(COUNTIFS('Operações'!$A$4:$A$603,"&gt;="&amp;IF($C$5="",DATE(1900,1,1),$C$5),'Operações'!$A$4:$A$603,"&lt;="&amp;IF($E$5="",DATE(2999,12,31),$E$5),'Operações'!$P$4:$P$603,"Parcialmente")/COUNTIFS('Operações'!$A$4:$A$603,"&gt;="&amp;IF($C$5="",DATE(1900,1,1),$C$5),'Operações'!$A$4:$A$603,"&lt;="&amp;IF($E$5="",DATE(2999,12,31),$E$5)),"")</f>
        <v/>
      </c>
      <c r="E20" s="46">
        <f>SUMIFS('Operações'!$N$4:$N$603,'Operações'!$A$4:$A$603,"&gt;="&amp;IF($C$5="",DATE(1900,1,1),$C$5),'Operações'!$A$4:$A$603,"&lt;="&amp;IF($E$5="",DATE(2999,12,31),$E$5),'Operações'!$P$4:$P$603,"Parcialmente")</f>
        <v/>
      </c>
      <c r="F20" s="44">
        <f>IFERROR(AVERAGEIFS('Operações'!$O$4:$O$603,'Operações'!$A$4:$A$603,"&gt;="&amp;IF($C$5="",DATE(1900,1,1),$C$5),'Operações'!$A$4:$A$603,"&lt;="&amp;IF($E$5="",DATE(2999,12,31),$E$5),'Operações'!$P$4:$P$603,"Parcialmente"),"")</f>
        <v/>
      </c>
      <c r="G20" s="45">
        <f>IFERROR(COUNTIFS('Operações'!$A$4:$A$603,"&gt;="&amp;IF($C$5="",DATE(1900,1,1),$C$5),'Operações'!$A$4:$A$603,"&lt;="&amp;IF($E$5="",DATE(2999,12,31),$E$5),'Operações'!$P$4:$P$603,"Parcialmente",'Operações'!$N$4:$N$603,"&gt;0")/COUNTIFS('Operações'!$A$4:$A$603,"&gt;="&amp;IF($C$5="",DATE(1900,1,1),$C$5),'Operações'!$A$4:$A$603,"&lt;="&amp;IF($E$5="",DATE(2999,12,31),$E$5),'Operações'!$P$4:$P$603,"Parcialmente"),"")</f>
        <v/>
      </c>
      <c r="H20" s="17" t="inlineStr">
        <is>
          <t>O setup existia, mas você mexeu em algo. Zona cinzenta — é onde a disciplina vaza.</t>
        </is>
      </c>
    </row>
    <row r="21">
      <c r="B21" s="43" t="inlineStr">
        <is>
          <t>Não</t>
        </is>
      </c>
      <c r="C21" s="47">
        <f>COUNTIFS('Operações'!$A$4:$A$603,"&gt;="&amp;IF($C$5="",DATE(1900,1,1),$C$5),'Operações'!$A$4:$A$603,"&lt;="&amp;IF($E$5="",DATE(2999,12,31),$E$5),'Operações'!$P$4:$P$603,"Não")</f>
        <v/>
      </c>
      <c r="D21" s="45">
        <f>IFERROR(COUNTIFS('Operações'!$A$4:$A$603,"&gt;="&amp;IF($C$5="",DATE(1900,1,1),$C$5),'Operações'!$A$4:$A$603,"&lt;="&amp;IF($E$5="",DATE(2999,12,31),$E$5),'Operações'!$P$4:$P$603,"Não")/COUNTIFS('Operações'!$A$4:$A$603,"&gt;="&amp;IF($C$5="",DATE(1900,1,1),$C$5),'Operações'!$A$4:$A$603,"&lt;="&amp;IF($E$5="",DATE(2999,12,31),$E$5)),"")</f>
        <v/>
      </c>
      <c r="E21" s="46">
        <f>SUMIFS('Operações'!$N$4:$N$603,'Operações'!$A$4:$A$603,"&gt;="&amp;IF($C$5="",DATE(1900,1,1),$C$5),'Operações'!$A$4:$A$603,"&lt;="&amp;IF($E$5="",DATE(2999,12,31),$E$5),'Operações'!$P$4:$P$603,"Não")</f>
        <v/>
      </c>
      <c r="F21" s="44">
        <f>IFERROR(AVERAGEIFS('Operações'!$O$4:$O$603,'Operações'!$A$4:$A$603,"&gt;="&amp;IF($C$5="",DATE(1900,1,1),$C$5),'Operações'!$A$4:$A$603,"&lt;="&amp;IF($E$5="",DATE(2999,12,31),$E$5),'Operações'!$P$4:$P$603,"Não"),"")</f>
        <v/>
      </c>
      <c r="G21" s="45">
        <f>IFERROR(COUNTIFS('Operações'!$A$4:$A$603,"&gt;="&amp;IF($C$5="",DATE(1900,1,1),$C$5),'Operações'!$A$4:$A$603,"&lt;="&amp;IF($E$5="",DATE(2999,12,31),$E$5),'Operações'!$P$4:$P$603,"Não",'Operações'!$N$4:$N$603,"&gt;0")/COUNTIFS('Operações'!$A$4:$A$603,"&gt;="&amp;IF($C$5="",DATE(1900,1,1),$C$5),'Operações'!$A$4:$A$603,"&lt;="&amp;IF($E$5="",DATE(2999,12,31),$E$5),'Operações'!$P$4:$P$603,"Não"),"")</f>
        <v/>
      </c>
      <c r="H21" s="17" t="inlineStr">
        <is>
          <t>Estratégia improvisada. Some este resultado e veja o que ele custa.</t>
        </is>
      </c>
    </row>
    <row r="22" ht="28" customHeight="1">
      <c r="B22" s="40" t="inlineStr">
        <is>
          <t>Fora do plano (Não + Parcialmente)</t>
        </is>
      </c>
      <c r="C22" s="48">
        <f>IFERROR((COUNTIFS('Operações'!$A$4:$A$603,"&gt;="&amp;IF($C$5="",DATE(1900,1,1),$C$5),'Operações'!$A$4:$A$603,"&lt;="&amp;IF($E$5="",DATE(2999,12,31),$E$5),'Operações'!$P$4:$P$603,"Não")+COUNTIFS('Operações'!$A$4:$A$603,"&gt;="&amp;IF($C$5="",DATE(1900,1,1),$C$5),'Operações'!$A$4:$A$603,"&lt;="&amp;IF($E$5="",DATE(2999,12,31),$E$5),'Operações'!$P$4:$P$603,"Parcialmente"))/COUNTIFS('Operações'!$A$4:$A$603,"&gt;="&amp;IF($C$5="",DATE(1900,1,1),$C$5),'Operações'!$A$4:$A$603,"&lt;="&amp;IF($E$5="",DATE(2999,12,31),$E$5)),"")</f>
        <v/>
      </c>
      <c r="D22" s="49">
        <f>IF($C22="","",IF($C22&gt;0.2,"Acima de 20%: não existe consistência possível. Você está operando duas estratégias e tratando como uma só.","Dentro do limite. Mantenha a proporção sob observação."))</f>
        <v/>
      </c>
      <c r="E22" s="50" t="n"/>
      <c r="F22" s="50" t="n"/>
      <c r="G22" s="50" t="n"/>
      <c r="H22" s="51" t="n"/>
    </row>
    <row r="24" ht="22" customHeight="1">
      <c r="B24" s="36" t="inlineStr">
        <is>
          <t>PADRÃO POR FAIXA DE HORÁRIO</t>
        </is>
      </c>
      <c r="C24" s="37" t="n"/>
      <c r="D24" s="37" t="n"/>
      <c r="E24" s="37" t="n"/>
      <c r="F24" s="37" t="n"/>
      <c r="G24" s="37" t="n"/>
      <c r="H24" s="37" t="n"/>
    </row>
    <row r="25" ht="26" customHeight="1">
      <c r="B25" s="38" t="inlineStr">
        <is>
          <t>Faixa</t>
        </is>
      </c>
      <c r="C25" s="39" t="inlineStr">
        <is>
          <t>Operações</t>
        </is>
      </c>
      <c r="D25" s="39" t="inlineStr">
        <is>
          <t>Resultado (R$)</t>
        </is>
      </c>
      <c r="E25" s="39" t="inlineStr">
        <is>
          <t>Média em R</t>
        </is>
      </c>
      <c r="F25" s="39" t="inlineStr">
        <is>
          <t>Taxa de acerto</t>
        </is>
      </c>
      <c r="G25" s="39" t="inlineStr">
        <is>
          <t>% fora do plano</t>
        </is>
      </c>
      <c r="H25" s="39" t="inlineStr"/>
    </row>
    <row r="26">
      <c r="B26" s="43" t="inlineStr">
        <is>
          <t>Antes das 10h</t>
        </is>
      </c>
      <c r="C26" s="47">
        <f>COUNTIFS('Operações'!$A$4:$A$603,"&gt;="&amp;IF($C$5="",DATE(1900,1,1),$C$5),'Operações'!$A$4:$A$603,"&lt;="&amp;IF($E$5="",DATE(2999,12,31),$E$5),'Operações'!$E$4:$E$603,"Antes das 10h")</f>
        <v/>
      </c>
      <c r="D26" s="46">
        <f>SUMIFS('Operações'!$N$4:$N$603,'Operações'!$A$4:$A$603,"&gt;="&amp;IF($C$5="",DATE(1900,1,1),$C$5),'Operações'!$A$4:$A$603,"&lt;="&amp;IF($E$5="",DATE(2999,12,31),$E$5),'Operações'!$E$4:$E$603,"Antes das 10h")</f>
        <v/>
      </c>
      <c r="E26" s="44">
        <f>IFERROR(AVERAGEIFS('Operações'!$O$4:$O$603,'Operações'!$A$4:$A$603,"&gt;="&amp;IF($C$5="",DATE(1900,1,1),$C$5),'Operações'!$A$4:$A$603,"&lt;="&amp;IF($E$5="",DATE(2999,12,31),$E$5),'Operações'!$E$4:$E$603,"Antes das 10h"),"")</f>
        <v/>
      </c>
      <c r="F26" s="45">
        <f>IFERROR(COUNTIFS('Operações'!$A$4:$A$603,"&gt;="&amp;IF($C$5="",DATE(1900,1,1),$C$5),'Operações'!$A$4:$A$603,"&lt;="&amp;IF($E$5="",DATE(2999,12,31),$E$5),'Operações'!$E$4:$E$603,"Antes das 10h",'Operações'!$N$4:$N$603,"&gt;0")/COUNTIFS('Operações'!$A$4:$A$603,"&gt;="&amp;IF($C$5="",DATE(1900,1,1),$C$5),'Operações'!$A$4:$A$603,"&lt;="&amp;IF($E$5="",DATE(2999,12,31),$E$5),'Operações'!$E$4:$E$603,"Antes das 10h"),"")</f>
        <v/>
      </c>
      <c r="G26" s="45">
        <f>IFERROR((COUNTIFS('Operações'!$A$4:$A$603,"&gt;="&amp;IF($C$5="",DATE(1900,1,1),$C$5),'Operações'!$A$4:$A$603,"&lt;="&amp;IF($E$5="",DATE(2999,12,31),$E$5),'Operações'!$E$4:$E$603,"Antes das 10h",'Operações'!$P$4:$P$603,"Não")+COUNTIFS('Operações'!$A$4:$A$603,"&gt;="&amp;IF($C$5="",DATE(1900,1,1),$C$5),'Operações'!$A$4:$A$603,"&lt;="&amp;IF($E$5="",DATE(2999,12,31),$E$5),'Operações'!$E$4:$E$603,"Antes das 10h",'Operações'!$P$4:$P$603,"Parcialmente"))/COUNTIFS('Operações'!$A$4:$A$603,"&gt;="&amp;IF($C$5="",DATE(1900,1,1),$C$5),'Operações'!$A$4:$A$603,"&lt;="&amp;IF($E$5="",DATE(2999,12,31),$E$5),'Operações'!$E$4:$E$603,"Antes das 10h"),"")</f>
        <v/>
      </c>
    </row>
    <row r="27">
      <c r="B27" s="43" t="inlineStr">
        <is>
          <t>10h às 12h</t>
        </is>
      </c>
      <c r="C27" s="47">
        <f>COUNTIFS('Operações'!$A$4:$A$603,"&gt;="&amp;IF($C$5="",DATE(1900,1,1),$C$5),'Operações'!$A$4:$A$603,"&lt;="&amp;IF($E$5="",DATE(2999,12,31),$E$5),'Operações'!$E$4:$E$603,"10h às 12h")</f>
        <v/>
      </c>
      <c r="D27" s="46">
        <f>SUMIFS('Operações'!$N$4:$N$603,'Operações'!$A$4:$A$603,"&gt;="&amp;IF($C$5="",DATE(1900,1,1),$C$5),'Operações'!$A$4:$A$603,"&lt;="&amp;IF($E$5="",DATE(2999,12,31),$E$5),'Operações'!$E$4:$E$603,"10h às 12h")</f>
        <v/>
      </c>
      <c r="E27" s="44">
        <f>IFERROR(AVERAGEIFS('Operações'!$O$4:$O$603,'Operações'!$A$4:$A$603,"&gt;="&amp;IF($C$5="",DATE(1900,1,1),$C$5),'Operações'!$A$4:$A$603,"&lt;="&amp;IF($E$5="",DATE(2999,12,31),$E$5),'Operações'!$E$4:$E$603,"10h às 12h"),"")</f>
        <v/>
      </c>
      <c r="F27" s="45">
        <f>IFERROR(COUNTIFS('Operações'!$A$4:$A$603,"&gt;="&amp;IF($C$5="",DATE(1900,1,1),$C$5),'Operações'!$A$4:$A$603,"&lt;="&amp;IF($E$5="",DATE(2999,12,31),$E$5),'Operações'!$E$4:$E$603,"10h às 12h",'Operações'!$N$4:$N$603,"&gt;0")/COUNTIFS('Operações'!$A$4:$A$603,"&gt;="&amp;IF($C$5="",DATE(1900,1,1),$C$5),'Operações'!$A$4:$A$603,"&lt;="&amp;IF($E$5="",DATE(2999,12,31),$E$5),'Operações'!$E$4:$E$603,"10h às 12h"),"")</f>
        <v/>
      </c>
      <c r="G27" s="45">
        <f>IFERROR((COUNTIFS('Operações'!$A$4:$A$603,"&gt;="&amp;IF($C$5="",DATE(1900,1,1),$C$5),'Operações'!$A$4:$A$603,"&lt;="&amp;IF($E$5="",DATE(2999,12,31),$E$5),'Operações'!$E$4:$E$603,"10h às 12h",'Operações'!$P$4:$P$603,"Não")+COUNTIFS('Operações'!$A$4:$A$603,"&gt;="&amp;IF($C$5="",DATE(1900,1,1),$C$5),'Operações'!$A$4:$A$603,"&lt;="&amp;IF($E$5="",DATE(2999,12,31),$E$5),'Operações'!$E$4:$E$603,"10h às 12h",'Operações'!$P$4:$P$603,"Parcialmente"))/COUNTIFS('Operações'!$A$4:$A$603,"&gt;="&amp;IF($C$5="",DATE(1900,1,1),$C$5),'Operações'!$A$4:$A$603,"&lt;="&amp;IF($E$5="",DATE(2999,12,31),$E$5),'Operações'!$E$4:$E$603,"10h às 12h"),"")</f>
        <v/>
      </c>
    </row>
    <row r="28">
      <c r="B28" s="43" t="inlineStr">
        <is>
          <t>12h às 15h</t>
        </is>
      </c>
      <c r="C28" s="47">
        <f>COUNTIFS('Operações'!$A$4:$A$603,"&gt;="&amp;IF($C$5="",DATE(1900,1,1),$C$5),'Operações'!$A$4:$A$603,"&lt;="&amp;IF($E$5="",DATE(2999,12,31),$E$5),'Operações'!$E$4:$E$603,"12h às 15h")</f>
        <v/>
      </c>
      <c r="D28" s="46">
        <f>SUMIFS('Operações'!$N$4:$N$603,'Operações'!$A$4:$A$603,"&gt;="&amp;IF($C$5="",DATE(1900,1,1),$C$5),'Operações'!$A$4:$A$603,"&lt;="&amp;IF($E$5="",DATE(2999,12,31),$E$5),'Operações'!$E$4:$E$603,"12h às 15h")</f>
        <v/>
      </c>
      <c r="E28" s="44">
        <f>IFERROR(AVERAGEIFS('Operações'!$O$4:$O$603,'Operações'!$A$4:$A$603,"&gt;="&amp;IF($C$5="",DATE(1900,1,1),$C$5),'Operações'!$A$4:$A$603,"&lt;="&amp;IF($E$5="",DATE(2999,12,31),$E$5),'Operações'!$E$4:$E$603,"12h às 15h"),"")</f>
        <v/>
      </c>
      <c r="F28" s="45">
        <f>IFERROR(COUNTIFS('Operações'!$A$4:$A$603,"&gt;="&amp;IF($C$5="",DATE(1900,1,1),$C$5),'Operações'!$A$4:$A$603,"&lt;="&amp;IF($E$5="",DATE(2999,12,31),$E$5),'Operações'!$E$4:$E$603,"12h às 15h",'Operações'!$N$4:$N$603,"&gt;0")/COUNTIFS('Operações'!$A$4:$A$603,"&gt;="&amp;IF($C$5="",DATE(1900,1,1),$C$5),'Operações'!$A$4:$A$603,"&lt;="&amp;IF($E$5="",DATE(2999,12,31),$E$5),'Operações'!$E$4:$E$603,"12h às 15h"),"")</f>
        <v/>
      </c>
      <c r="G28" s="45">
        <f>IFERROR((COUNTIFS('Operações'!$A$4:$A$603,"&gt;="&amp;IF($C$5="",DATE(1900,1,1),$C$5),'Operações'!$A$4:$A$603,"&lt;="&amp;IF($E$5="",DATE(2999,12,31),$E$5),'Operações'!$E$4:$E$603,"12h às 15h",'Operações'!$P$4:$P$603,"Não")+COUNTIFS('Operações'!$A$4:$A$603,"&gt;="&amp;IF($C$5="",DATE(1900,1,1),$C$5),'Operações'!$A$4:$A$603,"&lt;="&amp;IF($E$5="",DATE(2999,12,31),$E$5),'Operações'!$E$4:$E$603,"12h às 15h",'Operações'!$P$4:$P$603,"Parcialmente"))/COUNTIFS('Operações'!$A$4:$A$603,"&gt;="&amp;IF($C$5="",DATE(1900,1,1),$C$5),'Operações'!$A$4:$A$603,"&lt;="&amp;IF($E$5="",DATE(2999,12,31),$E$5),'Operações'!$E$4:$E$603,"12h às 15h"),"")</f>
        <v/>
      </c>
    </row>
    <row r="29">
      <c r="B29" s="43" t="inlineStr">
        <is>
          <t>Depois das 15h</t>
        </is>
      </c>
      <c r="C29" s="47">
        <f>COUNTIFS('Operações'!$A$4:$A$603,"&gt;="&amp;IF($C$5="",DATE(1900,1,1),$C$5),'Operações'!$A$4:$A$603,"&lt;="&amp;IF($E$5="",DATE(2999,12,31),$E$5),'Operações'!$E$4:$E$603,"Depois das 15h")</f>
        <v/>
      </c>
      <c r="D29" s="46">
        <f>SUMIFS('Operações'!$N$4:$N$603,'Operações'!$A$4:$A$603,"&gt;="&amp;IF($C$5="",DATE(1900,1,1),$C$5),'Operações'!$A$4:$A$603,"&lt;="&amp;IF($E$5="",DATE(2999,12,31),$E$5),'Operações'!$E$4:$E$603,"Depois das 15h")</f>
        <v/>
      </c>
      <c r="E29" s="44">
        <f>IFERROR(AVERAGEIFS('Operações'!$O$4:$O$603,'Operações'!$A$4:$A$603,"&gt;="&amp;IF($C$5="",DATE(1900,1,1),$C$5),'Operações'!$A$4:$A$603,"&lt;="&amp;IF($E$5="",DATE(2999,12,31),$E$5),'Operações'!$E$4:$E$603,"Depois das 15h"),"")</f>
        <v/>
      </c>
      <c r="F29" s="45">
        <f>IFERROR(COUNTIFS('Operações'!$A$4:$A$603,"&gt;="&amp;IF($C$5="",DATE(1900,1,1),$C$5),'Operações'!$A$4:$A$603,"&lt;="&amp;IF($E$5="",DATE(2999,12,31),$E$5),'Operações'!$E$4:$E$603,"Depois das 15h",'Operações'!$N$4:$N$603,"&gt;0")/COUNTIFS('Operações'!$A$4:$A$603,"&gt;="&amp;IF($C$5="",DATE(1900,1,1),$C$5),'Operações'!$A$4:$A$603,"&lt;="&amp;IF($E$5="",DATE(2999,12,31),$E$5),'Operações'!$E$4:$E$603,"Depois das 15h"),"")</f>
        <v/>
      </c>
      <c r="G29" s="45">
        <f>IFERROR((COUNTIFS('Operações'!$A$4:$A$603,"&gt;="&amp;IF($C$5="",DATE(1900,1,1),$C$5),'Operações'!$A$4:$A$603,"&lt;="&amp;IF($E$5="",DATE(2999,12,31),$E$5),'Operações'!$E$4:$E$603,"Depois das 15h",'Operações'!$P$4:$P$603,"Não")+COUNTIFS('Operações'!$A$4:$A$603,"&gt;="&amp;IF($C$5="",DATE(1900,1,1),$C$5),'Operações'!$A$4:$A$603,"&lt;="&amp;IF($E$5="",DATE(2999,12,31),$E$5),'Operações'!$E$4:$E$603,"Depois das 15h",'Operações'!$P$4:$P$603,"Parcialmente"))/COUNTIFS('Operações'!$A$4:$A$603,"&gt;="&amp;IF($C$5="",DATE(1900,1,1),$C$5),'Operações'!$A$4:$A$603,"&lt;="&amp;IF($E$5="",DATE(2999,12,31),$E$5),'Operações'!$E$4:$E$603,"Depois das 15h"),"")</f>
        <v/>
      </c>
    </row>
    <row r="30">
      <c r="B30" s="9" t="inlineStr">
        <is>
          <t>Parte 2 do Mapa do Perfil Operacional: em que horário do dia minhas operações têm melhor performance?</t>
        </is>
      </c>
    </row>
    <row r="32" ht="22" customHeight="1">
      <c r="B32" s="36" t="inlineStr">
        <is>
          <t>PADRÃO POR DIA DA SEMANA</t>
        </is>
      </c>
      <c r="C32" s="37" t="n"/>
      <c r="D32" s="37" t="n"/>
      <c r="E32" s="37" t="n"/>
      <c r="F32" s="37" t="n"/>
      <c r="G32" s="37" t="n"/>
      <c r="H32" s="37" t="n"/>
    </row>
    <row r="33" ht="26" customHeight="1">
      <c r="B33" s="38" t="inlineStr">
        <is>
          <t>Dia</t>
        </is>
      </c>
      <c r="C33" s="39" t="inlineStr">
        <is>
          <t>Operações</t>
        </is>
      </c>
      <c r="D33" s="39" t="inlineStr">
        <is>
          <t>Resultado (R$)</t>
        </is>
      </c>
      <c r="E33" s="39" t="inlineStr">
        <is>
          <t>Média em R</t>
        </is>
      </c>
      <c r="F33" s="39" t="inlineStr">
        <is>
          <t>Taxa de acerto</t>
        </is>
      </c>
      <c r="G33" s="39" t="inlineStr">
        <is>
          <t>% fora do plano</t>
        </is>
      </c>
      <c r="H33" s="39" t="inlineStr"/>
    </row>
    <row r="34">
      <c r="B34" s="43" t="inlineStr">
        <is>
          <t>Segunda</t>
        </is>
      </c>
      <c r="C34" s="47">
        <f>COUNTIFS('Operações'!$A$4:$A$603,"&gt;="&amp;IF($C$5="",DATE(1900,1,1),$C$5),'Operações'!$A$4:$A$603,"&lt;="&amp;IF($E$5="",DATE(2999,12,31),$E$5),'Operações'!$C$4:$C$603,"Segunda")</f>
        <v/>
      </c>
      <c r="D34" s="46">
        <f>SUMIFS('Operações'!$N$4:$N$603,'Operações'!$A$4:$A$603,"&gt;="&amp;IF($C$5="",DATE(1900,1,1),$C$5),'Operações'!$A$4:$A$603,"&lt;="&amp;IF($E$5="",DATE(2999,12,31),$E$5),'Operações'!$C$4:$C$603,"Segunda")</f>
        <v/>
      </c>
      <c r="E34" s="44">
        <f>IFERROR(AVERAGEIFS('Operações'!$O$4:$O$603,'Operações'!$A$4:$A$603,"&gt;="&amp;IF($C$5="",DATE(1900,1,1),$C$5),'Operações'!$A$4:$A$603,"&lt;="&amp;IF($E$5="",DATE(2999,12,31),$E$5),'Operações'!$C$4:$C$603,"Segunda"),"")</f>
        <v/>
      </c>
      <c r="F34" s="45">
        <f>IFERROR(COUNTIFS('Operações'!$A$4:$A$603,"&gt;="&amp;IF($C$5="",DATE(1900,1,1),$C$5),'Operações'!$A$4:$A$603,"&lt;="&amp;IF($E$5="",DATE(2999,12,31),$E$5),'Operações'!$C$4:$C$603,"Segunda",'Operações'!$N$4:$N$603,"&gt;0")/COUNTIFS('Operações'!$A$4:$A$603,"&gt;="&amp;IF($C$5="",DATE(1900,1,1),$C$5),'Operações'!$A$4:$A$603,"&lt;="&amp;IF($E$5="",DATE(2999,12,31),$E$5),'Operações'!$C$4:$C$603,"Segunda"),"")</f>
        <v/>
      </c>
      <c r="G34" s="45">
        <f>IFERROR((COUNTIFS('Operações'!$A$4:$A$603,"&gt;="&amp;IF($C$5="",DATE(1900,1,1),$C$5),'Operações'!$A$4:$A$603,"&lt;="&amp;IF($E$5="",DATE(2999,12,31),$E$5),'Operações'!$C$4:$C$603,"Segunda",'Operações'!$P$4:$P$603,"Não")+COUNTIFS('Operações'!$A$4:$A$603,"&gt;="&amp;IF($C$5="",DATE(1900,1,1),$C$5),'Operações'!$A$4:$A$603,"&lt;="&amp;IF($E$5="",DATE(2999,12,31),$E$5),'Operações'!$C$4:$C$603,"Segunda",'Operações'!$P$4:$P$603,"Parcialmente"))/COUNTIFS('Operações'!$A$4:$A$603,"&gt;="&amp;IF($C$5="",DATE(1900,1,1),$C$5),'Operações'!$A$4:$A$603,"&lt;="&amp;IF($E$5="",DATE(2999,12,31),$E$5),'Operações'!$C$4:$C$603,"Segunda"),"")</f>
        <v/>
      </c>
    </row>
    <row r="35">
      <c r="B35" s="43" t="inlineStr">
        <is>
          <t>Terça</t>
        </is>
      </c>
      <c r="C35" s="47">
        <f>COUNTIFS('Operações'!$A$4:$A$603,"&gt;="&amp;IF($C$5="",DATE(1900,1,1),$C$5),'Operações'!$A$4:$A$603,"&lt;="&amp;IF($E$5="",DATE(2999,12,31),$E$5),'Operações'!$C$4:$C$603,"Terça")</f>
        <v/>
      </c>
      <c r="D35" s="46">
        <f>SUMIFS('Operações'!$N$4:$N$603,'Operações'!$A$4:$A$603,"&gt;="&amp;IF($C$5="",DATE(1900,1,1),$C$5),'Operações'!$A$4:$A$603,"&lt;="&amp;IF($E$5="",DATE(2999,12,31),$E$5),'Operações'!$C$4:$C$603,"Terça")</f>
        <v/>
      </c>
      <c r="E35" s="44">
        <f>IFERROR(AVERAGEIFS('Operações'!$O$4:$O$603,'Operações'!$A$4:$A$603,"&gt;="&amp;IF($C$5="",DATE(1900,1,1),$C$5),'Operações'!$A$4:$A$603,"&lt;="&amp;IF($E$5="",DATE(2999,12,31),$E$5),'Operações'!$C$4:$C$603,"Terça"),"")</f>
        <v/>
      </c>
      <c r="F35" s="45">
        <f>IFERROR(COUNTIFS('Operações'!$A$4:$A$603,"&gt;="&amp;IF($C$5="",DATE(1900,1,1),$C$5),'Operações'!$A$4:$A$603,"&lt;="&amp;IF($E$5="",DATE(2999,12,31),$E$5),'Operações'!$C$4:$C$603,"Terça",'Operações'!$N$4:$N$603,"&gt;0")/COUNTIFS('Operações'!$A$4:$A$603,"&gt;="&amp;IF($C$5="",DATE(1900,1,1),$C$5),'Operações'!$A$4:$A$603,"&lt;="&amp;IF($E$5="",DATE(2999,12,31),$E$5),'Operações'!$C$4:$C$603,"Terça"),"")</f>
        <v/>
      </c>
      <c r="G35" s="45">
        <f>IFERROR((COUNTIFS('Operações'!$A$4:$A$603,"&gt;="&amp;IF($C$5="",DATE(1900,1,1),$C$5),'Operações'!$A$4:$A$603,"&lt;="&amp;IF($E$5="",DATE(2999,12,31),$E$5),'Operações'!$C$4:$C$603,"Terça",'Operações'!$P$4:$P$603,"Não")+COUNTIFS('Operações'!$A$4:$A$603,"&gt;="&amp;IF($C$5="",DATE(1900,1,1),$C$5),'Operações'!$A$4:$A$603,"&lt;="&amp;IF($E$5="",DATE(2999,12,31),$E$5),'Operações'!$C$4:$C$603,"Terça",'Operações'!$P$4:$P$603,"Parcialmente"))/COUNTIFS('Operações'!$A$4:$A$603,"&gt;="&amp;IF($C$5="",DATE(1900,1,1),$C$5),'Operações'!$A$4:$A$603,"&lt;="&amp;IF($E$5="",DATE(2999,12,31),$E$5),'Operações'!$C$4:$C$603,"Terça"),"")</f>
        <v/>
      </c>
    </row>
    <row r="36">
      <c r="B36" s="43" t="inlineStr">
        <is>
          <t>Quarta</t>
        </is>
      </c>
      <c r="C36" s="47">
        <f>COUNTIFS('Operações'!$A$4:$A$603,"&gt;="&amp;IF($C$5="",DATE(1900,1,1),$C$5),'Operações'!$A$4:$A$603,"&lt;="&amp;IF($E$5="",DATE(2999,12,31),$E$5),'Operações'!$C$4:$C$603,"Quarta")</f>
        <v/>
      </c>
      <c r="D36" s="46">
        <f>SUMIFS('Operações'!$N$4:$N$603,'Operações'!$A$4:$A$603,"&gt;="&amp;IF($C$5="",DATE(1900,1,1),$C$5),'Operações'!$A$4:$A$603,"&lt;="&amp;IF($E$5="",DATE(2999,12,31),$E$5),'Operações'!$C$4:$C$603,"Quarta")</f>
        <v/>
      </c>
      <c r="E36" s="44">
        <f>IFERROR(AVERAGEIFS('Operações'!$O$4:$O$603,'Operações'!$A$4:$A$603,"&gt;="&amp;IF($C$5="",DATE(1900,1,1),$C$5),'Operações'!$A$4:$A$603,"&lt;="&amp;IF($E$5="",DATE(2999,12,31),$E$5),'Operações'!$C$4:$C$603,"Quarta"),"")</f>
        <v/>
      </c>
      <c r="F36" s="45">
        <f>IFERROR(COUNTIFS('Operações'!$A$4:$A$603,"&gt;="&amp;IF($C$5="",DATE(1900,1,1),$C$5),'Operações'!$A$4:$A$603,"&lt;="&amp;IF($E$5="",DATE(2999,12,31),$E$5),'Operações'!$C$4:$C$603,"Quarta",'Operações'!$N$4:$N$603,"&gt;0")/COUNTIFS('Operações'!$A$4:$A$603,"&gt;="&amp;IF($C$5="",DATE(1900,1,1),$C$5),'Operações'!$A$4:$A$603,"&lt;="&amp;IF($E$5="",DATE(2999,12,31),$E$5),'Operações'!$C$4:$C$603,"Quarta"),"")</f>
        <v/>
      </c>
      <c r="G36" s="45">
        <f>IFERROR((COUNTIFS('Operações'!$A$4:$A$603,"&gt;="&amp;IF($C$5="",DATE(1900,1,1),$C$5),'Operações'!$A$4:$A$603,"&lt;="&amp;IF($E$5="",DATE(2999,12,31),$E$5),'Operações'!$C$4:$C$603,"Quarta",'Operações'!$P$4:$P$603,"Não")+COUNTIFS('Operações'!$A$4:$A$603,"&gt;="&amp;IF($C$5="",DATE(1900,1,1),$C$5),'Operações'!$A$4:$A$603,"&lt;="&amp;IF($E$5="",DATE(2999,12,31),$E$5),'Operações'!$C$4:$C$603,"Quarta",'Operações'!$P$4:$P$603,"Parcialmente"))/COUNTIFS('Operações'!$A$4:$A$603,"&gt;="&amp;IF($C$5="",DATE(1900,1,1),$C$5),'Operações'!$A$4:$A$603,"&lt;="&amp;IF($E$5="",DATE(2999,12,31),$E$5),'Operações'!$C$4:$C$603,"Quarta"),"")</f>
        <v/>
      </c>
    </row>
    <row r="37">
      <c r="B37" s="43" t="inlineStr">
        <is>
          <t>Quinta</t>
        </is>
      </c>
      <c r="C37" s="47">
        <f>COUNTIFS('Operações'!$A$4:$A$603,"&gt;="&amp;IF($C$5="",DATE(1900,1,1),$C$5),'Operações'!$A$4:$A$603,"&lt;="&amp;IF($E$5="",DATE(2999,12,31),$E$5),'Operações'!$C$4:$C$603,"Quinta")</f>
        <v/>
      </c>
      <c r="D37" s="46">
        <f>SUMIFS('Operações'!$N$4:$N$603,'Operações'!$A$4:$A$603,"&gt;="&amp;IF($C$5="",DATE(1900,1,1),$C$5),'Operações'!$A$4:$A$603,"&lt;="&amp;IF($E$5="",DATE(2999,12,31),$E$5),'Operações'!$C$4:$C$603,"Quinta")</f>
        <v/>
      </c>
      <c r="E37" s="44">
        <f>IFERROR(AVERAGEIFS('Operações'!$O$4:$O$603,'Operações'!$A$4:$A$603,"&gt;="&amp;IF($C$5="",DATE(1900,1,1),$C$5),'Operações'!$A$4:$A$603,"&lt;="&amp;IF($E$5="",DATE(2999,12,31),$E$5),'Operações'!$C$4:$C$603,"Quinta"),"")</f>
        <v/>
      </c>
      <c r="F37" s="45">
        <f>IFERROR(COUNTIFS('Operações'!$A$4:$A$603,"&gt;="&amp;IF($C$5="",DATE(1900,1,1),$C$5),'Operações'!$A$4:$A$603,"&lt;="&amp;IF($E$5="",DATE(2999,12,31),$E$5),'Operações'!$C$4:$C$603,"Quinta",'Operações'!$N$4:$N$603,"&gt;0")/COUNTIFS('Operações'!$A$4:$A$603,"&gt;="&amp;IF($C$5="",DATE(1900,1,1),$C$5),'Operações'!$A$4:$A$603,"&lt;="&amp;IF($E$5="",DATE(2999,12,31),$E$5),'Operações'!$C$4:$C$603,"Quinta"),"")</f>
        <v/>
      </c>
      <c r="G37" s="45">
        <f>IFERROR((COUNTIFS('Operações'!$A$4:$A$603,"&gt;="&amp;IF($C$5="",DATE(1900,1,1),$C$5),'Operações'!$A$4:$A$603,"&lt;="&amp;IF($E$5="",DATE(2999,12,31),$E$5),'Operações'!$C$4:$C$603,"Quinta",'Operações'!$P$4:$P$603,"Não")+COUNTIFS('Operações'!$A$4:$A$603,"&gt;="&amp;IF($C$5="",DATE(1900,1,1),$C$5),'Operações'!$A$4:$A$603,"&lt;="&amp;IF($E$5="",DATE(2999,12,31),$E$5),'Operações'!$C$4:$C$603,"Quinta",'Operações'!$P$4:$P$603,"Parcialmente"))/COUNTIFS('Operações'!$A$4:$A$603,"&gt;="&amp;IF($C$5="",DATE(1900,1,1),$C$5),'Operações'!$A$4:$A$603,"&lt;="&amp;IF($E$5="",DATE(2999,12,31),$E$5),'Operações'!$C$4:$C$603,"Quinta"),"")</f>
        <v/>
      </c>
    </row>
    <row r="38">
      <c r="B38" s="43" t="inlineStr">
        <is>
          <t>Sexta</t>
        </is>
      </c>
      <c r="C38" s="47">
        <f>COUNTIFS('Operações'!$A$4:$A$603,"&gt;="&amp;IF($C$5="",DATE(1900,1,1),$C$5),'Operações'!$A$4:$A$603,"&lt;="&amp;IF($E$5="",DATE(2999,12,31),$E$5),'Operações'!$C$4:$C$603,"Sexta")</f>
        <v/>
      </c>
      <c r="D38" s="46">
        <f>SUMIFS('Operações'!$N$4:$N$603,'Operações'!$A$4:$A$603,"&gt;="&amp;IF($C$5="",DATE(1900,1,1),$C$5),'Operações'!$A$4:$A$603,"&lt;="&amp;IF($E$5="",DATE(2999,12,31),$E$5),'Operações'!$C$4:$C$603,"Sexta")</f>
        <v/>
      </c>
      <c r="E38" s="44">
        <f>IFERROR(AVERAGEIFS('Operações'!$O$4:$O$603,'Operações'!$A$4:$A$603,"&gt;="&amp;IF($C$5="",DATE(1900,1,1),$C$5),'Operações'!$A$4:$A$603,"&lt;="&amp;IF($E$5="",DATE(2999,12,31),$E$5),'Operações'!$C$4:$C$603,"Sexta"),"")</f>
        <v/>
      </c>
      <c r="F38" s="45">
        <f>IFERROR(COUNTIFS('Operações'!$A$4:$A$603,"&gt;="&amp;IF($C$5="",DATE(1900,1,1),$C$5),'Operações'!$A$4:$A$603,"&lt;="&amp;IF($E$5="",DATE(2999,12,31),$E$5),'Operações'!$C$4:$C$603,"Sexta",'Operações'!$N$4:$N$603,"&gt;0")/COUNTIFS('Operações'!$A$4:$A$603,"&gt;="&amp;IF($C$5="",DATE(1900,1,1),$C$5),'Operações'!$A$4:$A$603,"&lt;="&amp;IF($E$5="",DATE(2999,12,31),$E$5),'Operações'!$C$4:$C$603,"Sexta"),"")</f>
        <v/>
      </c>
      <c r="G38" s="45">
        <f>IFERROR((COUNTIFS('Operações'!$A$4:$A$603,"&gt;="&amp;IF($C$5="",DATE(1900,1,1),$C$5),'Operações'!$A$4:$A$603,"&lt;="&amp;IF($E$5="",DATE(2999,12,31),$E$5),'Operações'!$C$4:$C$603,"Sexta",'Operações'!$P$4:$P$603,"Não")+COUNTIFS('Operações'!$A$4:$A$603,"&gt;="&amp;IF($C$5="",DATE(1900,1,1),$C$5),'Operações'!$A$4:$A$603,"&lt;="&amp;IF($E$5="",DATE(2999,12,31),$E$5),'Operações'!$C$4:$C$603,"Sexta",'Operações'!$P$4:$P$603,"Parcialmente"))/COUNTIFS('Operações'!$A$4:$A$603,"&gt;="&amp;IF($C$5="",DATE(1900,1,1),$C$5),'Operações'!$A$4:$A$603,"&lt;="&amp;IF($E$5="",DATE(2999,12,31),$E$5),'Operações'!$C$4:$C$603,"Sexta"),"")</f>
        <v/>
      </c>
    </row>
    <row r="39">
      <c r="B39" s="9" t="inlineStr">
        <is>
          <t>Padrões de dia costumam revelar mais sobre a sua rotina do que sobre o mercado.</t>
        </is>
      </c>
    </row>
    <row r="41" ht="22" customHeight="1">
      <c r="B41" s="36" t="inlineStr">
        <is>
          <t>PADRÃO POR ESTADO EMOCIONAL</t>
        </is>
      </c>
      <c r="C41" s="37" t="n"/>
      <c r="D41" s="37" t="n"/>
      <c r="E41" s="37" t="n"/>
      <c r="F41" s="37" t="n"/>
      <c r="G41" s="37" t="n"/>
      <c r="H41" s="37" t="n"/>
    </row>
    <row r="42" ht="26" customHeight="1">
      <c r="B42" s="38" t="inlineStr">
        <is>
          <t>Estado na entrada</t>
        </is>
      </c>
      <c r="C42" s="39" t="inlineStr">
        <is>
          <t>Operações</t>
        </is>
      </c>
      <c r="D42" s="39" t="inlineStr">
        <is>
          <t>Resultado (R$)</t>
        </is>
      </c>
      <c r="E42" s="39" t="inlineStr">
        <is>
          <t>Média em R</t>
        </is>
      </c>
      <c r="F42" s="39" t="inlineStr">
        <is>
          <t>Taxa de acerto</t>
        </is>
      </c>
      <c r="G42" s="39" t="inlineStr">
        <is>
          <t>% fora do plano</t>
        </is>
      </c>
      <c r="H42" s="39" t="inlineStr"/>
    </row>
    <row r="43">
      <c r="B43" s="43" t="inlineStr">
        <is>
          <t>Calmo</t>
        </is>
      </c>
      <c r="C43" s="47">
        <f>COUNTIFS('Operações'!$A$4:$A$603,"&gt;="&amp;IF($C$5="",DATE(1900,1,1),$C$5),'Operações'!$A$4:$A$603,"&lt;="&amp;IF($E$5="",DATE(2999,12,31),$E$5),'Operações'!$R$4:$R$603,"Calmo")</f>
        <v/>
      </c>
      <c r="D43" s="46">
        <f>SUMIFS('Operações'!$N$4:$N$603,'Operações'!$A$4:$A$603,"&gt;="&amp;IF($C$5="",DATE(1900,1,1),$C$5),'Operações'!$A$4:$A$603,"&lt;="&amp;IF($E$5="",DATE(2999,12,31),$E$5),'Operações'!$R$4:$R$603,"Calmo")</f>
        <v/>
      </c>
      <c r="E43" s="44">
        <f>IFERROR(AVERAGEIFS('Operações'!$O$4:$O$603,'Operações'!$A$4:$A$603,"&gt;="&amp;IF($C$5="",DATE(1900,1,1),$C$5),'Operações'!$A$4:$A$603,"&lt;="&amp;IF($E$5="",DATE(2999,12,31),$E$5),'Operações'!$R$4:$R$603,"Calmo"),"")</f>
        <v/>
      </c>
      <c r="F43" s="45">
        <f>IFERROR(COUNTIFS('Operações'!$A$4:$A$603,"&gt;="&amp;IF($C$5="",DATE(1900,1,1),$C$5),'Operações'!$A$4:$A$603,"&lt;="&amp;IF($E$5="",DATE(2999,12,31),$E$5),'Operações'!$R$4:$R$603,"Calmo",'Operações'!$N$4:$N$603,"&gt;0")/COUNTIFS('Operações'!$A$4:$A$603,"&gt;="&amp;IF($C$5="",DATE(1900,1,1),$C$5),'Operações'!$A$4:$A$603,"&lt;="&amp;IF($E$5="",DATE(2999,12,31),$E$5),'Operações'!$R$4:$R$603,"Calmo"),"")</f>
        <v/>
      </c>
      <c r="G43" s="45">
        <f>IFERROR((COUNTIFS('Operações'!$A$4:$A$603,"&gt;="&amp;IF($C$5="",DATE(1900,1,1),$C$5),'Operações'!$A$4:$A$603,"&lt;="&amp;IF($E$5="",DATE(2999,12,31),$E$5),'Operações'!$R$4:$R$603,"Calmo",'Operações'!$P$4:$P$603,"Não")+COUNTIFS('Operações'!$A$4:$A$603,"&gt;="&amp;IF($C$5="",DATE(1900,1,1),$C$5),'Operações'!$A$4:$A$603,"&lt;="&amp;IF($E$5="",DATE(2999,12,31),$E$5),'Operações'!$R$4:$R$603,"Calmo",'Operações'!$P$4:$P$603,"Parcialmente"))/COUNTIFS('Operações'!$A$4:$A$603,"&gt;="&amp;IF($C$5="",DATE(1900,1,1),$C$5),'Operações'!$A$4:$A$603,"&lt;="&amp;IF($E$5="",DATE(2999,12,31),$E$5),'Operações'!$R$4:$R$603,"Calmo"),"")</f>
        <v/>
      </c>
    </row>
    <row r="44">
      <c r="B44" s="43" t="inlineStr">
        <is>
          <t>Ansioso</t>
        </is>
      </c>
      <c r="C44" s="47">
        <f>COUNTIFS('Operações'!$A$4:$A$603,"&gt;="&amp;IF($C$5="",DATE(1900,1,1),$C$5),'Operações'!$A$4:$A$603,"&lt;="&amp;IF($E$5="",DATE(2999,12,31),$E$5),'Operações'!$R$4:$R$603,"Ansioso")</f>
        <v/>
      </c>
      <c r="D44" s="46">
        <f>SUMIFS('Operações'!$N$4:$N$603,'Operações'!$A$4:$A$603,"&gt;="&amp;IF($C$5="",DATE(1900,1,1),$C$5),'Operações'!$A$4:$A$603,"&lt;="&amp;IF($E$5="",DATE(2999,12,31),$E$5),'Operações'!$R$4:$R$603,"Ansioso")</f>
        <v/>
      </c>
      <c r="E44" s="44">
        <f>IFERROR(AVERAGEIFS('Operações'!$O$4:$O$603,'Operações'!$A$4:$A$603,"&gt;="&amp;IF($C$5="",DATE(1900,1,1),$C$5),'Operações'!$A$4:$A$603,"&lt;="&amp;IF($E$5="",DATE(2999,12,31),$E$5),'Operações'!$R$4:$R$603,"Ansioso"),"")</f>
        <v/>
      </c>
      <c r="F44" s="45">
        <f>IFERROR(COUNTIFS('Operações'!$A$4:$A$603,"&gt;="&amp;IF($C$5="",DATE(1900,1,1),$C$5),'Operações'!$A$4:$A$603,"&lt;="&amp;IF($E$5="",DATE(2999,12,31),$E$5),'Operações'!$R$4:$R$603,"Ansioso",'Operações'!$N$4:$N$603,"&gt;0")/COUNTIFS('Operações'!$A$4:$A$603,"&gt;="&amp;IF($C$5="",DATE(1900,1,1),$C$5),'Operações'!$A$4:$A$603,"&lt;="&amp;IF($E$5="",DATE(2999,12,31),$E$5),'Operações'!$R$4:$R$603,"Ansioso"),"")</f>
        <v/>
      </c>
      <c r="G44" s="45">
        <f>IFERROR((COUNTIFS('Operações'!$A$4:$A$603,"&gt;="&amp;IF($C$5="",DATE(1900,1,1),$C$5),'Operações'!$A$4:$A$603,"&lt;="&amp;IF($E$5="",DATE(2999,12,31),$E$5),'Operações'!$R$4:$R$603,"Ansioso",'Operações'!$P$4:$P$603,"Não")+COUNTIFS('Operações'!$A$4:$A$603,"&gt;="&amp;IF($C$5="",DATE(1900,1,1),$C$5),'Operações'!$A$4:$A$603,"&lt;="&amp;IF($E$5="",DATE(2999,12,31),$E$5),'Operações'!$R$4:$R$603,"Ansioso",'Operações'!$P$4:$P$603,"Parcialmente"))/COUNTIFS('Operações'!$A$4:$A$603,"&gt;="&amp;IF($C$5="",DATE(1900,1,1),$C$5),'Operações'!$A$4:$A$603,"&lt;="&amp;IF($E$5="",DATE(2999,12,31),$E$5),'Operações'!$R$4:$R$603,"Ansioso"),"")</f>
        <v/>
      </c>
    </row>
    <row r="45">
      <c r="B45" s="43" t="inlineStr">
        <is>
          <t>Confiante demais</t>
        </is>
      </c>
      <c r="C45" s="47">
        <f>COUNTIFS('Operações'!$A$4:$A$603,"&gt;="&amp;IF($C$5="",DATE(1900,1,1),$C$5),'Operações'!$A$4:$A$603,"&lt;="&amp;IF($E$5="",DATE(2999,12,31),$E$5),'Operações'!$R$4:$R$603,"Confiante demais")</f>
        <v/>
      </c>
      <c r="D45" s="46">
        <f>SUMIFS('Operações'!$N$4:$N$603,'Operações'!$A$4:$A$603,"&gt;="&amp;IF($C$5="",DATE(1900,1,1),$C$5),'Operações'!$A$4:$A$603,"&lt;="&amp;IF($E$5="",DATE(2999,12,31),$E$5),'Operações'!$R$4:$R$603,"Confiante demais")</f>
        <v/>
      </c>
      <c r="E45" s="44">
        <f>IFERROR(AVERAGEIFS('Operações'!$O$4:$O$603,'Operações'!$A$4:$A$603,"&gt;="&amp;IF($C$5="",DATE(1900,1,1),$C$5),'Operações'!$A$4:$A$603,"&lt;="&amp;IF($E$5="",DATE(2999,12,31),$E$5),'Operações'!$R$4:$R$603,"Confiante demais"),"")</f>
        <v/>
      </c>
      <c r="F45" s="45">
        <f>IFERROR(COUNTIFS('Operações'!$A$4:$A$603,"&gt;="&amp;IF($C$5="",DATE(1900,1,1),$C$5),'Operações'!$A$4:$A$603,"&lt;="&amp;IF($E$5="",DATE(2999,12,31),$E$5),'Operações'!$R$4:$R$603,"Confiante demais",'Operações'!$N$4:$N$603,"&gt;0")/COUNTIFS('Operações'!$A$4:$A$603,"&gt;="&amp;IF($C$5="",DATE(1900,1,1),$C$5),'Operações'!$A$4:$A$603,"&lt;="&amp;IF($E$5="",DATE(2999,12,31),$E$5),'Operações'!$R$4:$R$603,"Confiante demais"),"")</f>
        <v/>
      </c>
      <c r="G45" s="45">
        <f>IFERROR((COUNTIFS('Operações'!$A$4:$A$603,"&gt;="&amp;IF($C$5="",DATE(1900,1,1),$C$5),'Operações'!$A$4:$A$603,"&lt;="&amp;IF($E$5="",DATE(2999,12,31),$E$5),'Operações'!$R$4:$R$603,"Confiante demais",'Operações'!$P$4:$P$603,"Não")+COUNTIFS('Operações'!$A$4:$A$603,"&gt;="&amp;IF($C$5="",DATE(1900,1,1),$C$5),'Operações'!$A$4:$A$603,"&lt;="&amp;IF($E$5="",DATE(2999,12,31),$E$5),'Operações'!$R$4:$R$603,"Confiante demais",'Operações'!$P$4:$P$603,"Parcialmente"))/COUNTIFS('Operações'!$A$4:$A$603,"&gt;="&amp;IF($C$5="",DATE(1900,1,1),$C$5),'Operações'!$A$4:$A$603,"&lt;="&amp;IF($E$5="",DATE(2999,12,31),$E$5),'Operações'!$R$4:$R$603,"Confiante demais"),"")</f>
        <v/>
      </c>
    </row>
    <row r="46">
      <c r="B46" s="43" t="inlineStr">
        <is>
          <t>Entediado</t>
        </is>
      </c>
      <c r="C46" s="47">
        <f>COUNTIFS('Operações'!$A$4:$A$603,"&gt;="&amp;IF($C$5="",DATE(1900,1,1),$C$5),'Operações'!$A$4:$A$603,"&lt;="&amp;IF($E$5="",DATE(2999,12,31),$E$5),'Operações'!$R$4:$R$603,"Entediado")</f>
        <v/>
      </c>
      <c r="D46" s="46">
        <f>SUMIFS('Operações'!$N$4:$N$603,'Operações'!$A$4:$A$603,"&gt;="&amp;IF($C$5="",DATE(1900,1,1),$C$5),'Operações'!$A$4:$A$603,"&lt;="&amp;IF($E$5="",DATE(2999,12,31),$E$5),'Operações'!$R$4:$R$603,"Entediado")</f>
        <v/>
      </c>
      <c r="E46" s="44">
        <f>IFERROR(AVERAGEIFS('Operações'!$O$4:$O$603,'Operações'!$A$4:$A$603,"&gt;="&amp;IF($C$5="",DATE(1900,1,1),$C$5),'Operações'!$A$4:$A$603,"&lt;="&amp;IF($E$5="",DATE(2999,12,31),$E$5),'Operações'!$R$4:$R$603,"Entediado"),"")</f>
        <v/>
      </c>
      <c r="F46" s="45">
        <f>IFERROR(COUNTIFS('Operações'!$A$4:$A$603,"&gt;="&amp;IF($C$5="",DATE(1900,1,1),$C$5),'Operações'!$A$4:$A$603,"&lt;="&amp;IF($E$5="",DATE(2999,12,31),$E$5),'Operações'!$R$4:$R$603,"Entediado",'Operações'!$N$4:$N$603,"&gt;0")/COUNTIFS('Operações'!$A$4:$A$603,"&gt;="&amp;IF($C$5="",DATE(1900,1,1),$C$5),'Operações'!$A$4:$A$603,"&lt;="&amp;IF($E$5="",DATE(2999,12,31),$E$5),'Operações'!$R$4:$R$603,"Entediado"),"")</f>
        <v/>
      </c>
      <c r="G46" s="45">
        <f>IFERROR((COUNTIFS('Operações'!$A$4:$A$603,"&gt;="&amp;IF($C$5="",DATE(1900,1,1),$C$5),'Operações'!$A$4:$A$603,"&lt;="&amp;IF($E$5="",DATE(2999,12,31),$E$5),'Operações'!$R$4:$R$603,"Entediado",'Operações'!$P$4:$P$603,"Não")+COUNTIFS('Operações'!$A$4:$A$603,"&gt;="&amp;IF($C$5="",DATE(1900,1,1),$C$5),'Operações'!$A$4:$A$603,"&lt;="&amp;IF($E$5="",DATE(2999,12,31),$E$5),'Operações'!$R$4:$R$603,"Entediado",'Operações'!$P$4:$P$603,"Parcialmente"))/COUNTIFS('Operações'!$A$4:$A$603,"&gt;="&amp;IF($C$5="",DATE(1900,1,1),$C$5),'Operações'!$A$4:$A$603,"&lt;="&amp;IF($E$5="",DATE(2999,12,31),$E$5),'Operações'!$R$4:$R$603,"Entediado"),"")</f>
        <v/>
      </c>
    </row>
    <row r="47">
      <c r="B47" s="43" t="inlineStr">
        <is>
          <t>Com pressa de recuperar</t>
        </is>
      </c>
      <c r="C47" s="47">
        <f>COUNTIFS('Operações'!$A$4:$A$603,"&gt;="&amp;IF($C$5="",DATE(1900,1,1),$C$5),'Operações'!$A$4:$A$603,"&lt;="&amp;IF($E$5="",DATE(2999,12,31),$E$5),'Operações'!$R$4:$R$603,"Com pressa de recuperar")</f>
        <v/>
      </c>
      <c r="D47" s="46">
        <f>SUMIFS('Operações'!$N$4:$N$603,'Operações'!$A$4:$A$603,"&gt;="&amp;IF($C$5="",DATE(1900,1,1),$C$5),'Operações'!$A$4:$A$603,"&lt;="&amp;IF($E$5="",DATE(2999,12,31),$E$5),'Operações'!$R$4:$R$603,"Com pressa de recuperar")</f>
        <v/>
      </c>
      <c r="E47" s="44">
        <f>IFERROR(AVERAGEIFS('Operações'!$O$4:$O$603,'Operações'!$A$4:$A$603,"&gt;="&amp;IF($C$5="",DATE(1900,1,1),$C$5),'Operações'!$A$4:$A$603,"&lt;="&amp;IF($E$5="",DATE(2999,12,31),$E$5),'Operações'!$R$4:$R$603,"Com pressa de recuperar"),"")</f>
        <v/>
      </c>
      <c r="F47" s="45">
        <f>IFERROR(COUNTIFS('Operações'!$A$4:$A$603,"&gt;="&amp;IF($C$5="",DATE(1900,1,1),$C$5),'Operações'!$A$4:$A$603,"&lt;="&amp;IF($E$5="",DATE(2999,12,31),$E$5),'Operações'!$R$4:$R$603,"Com pressa de recuperar",'Operações'!$N$4:$N$603,"&gt;0")/COUNTIFS('Operações'!$A$4:$A$603,"&gt;="&amp;IF($C$5="",DATE(1900,1,1),$C$5),'Operações'!$A$4:$A$603,"&lt;="&amp;IF($E$5="",DATE(2999,12,31),$E$5),'Operações'!$R$4:$R$603,"Com pressa de recuperar"),"")</f>
        <v/>
      </c>
      <c r="G47" s="45">
        <f>IFERROR((COUNTIFS('Operações'!$A$4:$A$603,"&gt;="&amp;IF($C$5="",DATE(1900,1,1),$C$5),'Operações'!$A$4:$A$603,"&lt;="&amp;IF($E$5="",DATE(2999,12,31),$E$5),'Operações'!$R$4:$R$603,"Com pressa de recuperar",'Operações'!$P$4:$P$603,"Não")+COUNTIFS('Operações'!$A$4:$A$603,"&gt;="&amp;IF($C$5="",DATE(1900,1,1),$C$5),'Operações'!$A$4:$A$603,"&lt;="&amp;IF($E$5="",DATE(2999,12,31),$E$5),'Operações'!$R$4:$R$603,"Com pressa de recuperar",'Operações'!$P$4:$P$603,"Parcialmente"))/COUNTIFS('Operações'!$A$4:$A$603,"&gt;="&amp;IF($C$5="",DATE(1900,1,1),$C$5),'Operações'!$A$4:$A$603,"&lt;="&amp;IF($E$5="",DATE(2999,12,31),$E$5),'Operações'!$R$4:$R$603,"Com pressa de recuperar"),"")</f>
        <v/>
      </c>
    </row>
    <row r="48">
      <c r="B48" s="43" t="inlineStr">
        <is>
          <t>Cansado</t>
        </is>
      </c>
      <c r="C48" s="47">
        <f>COUNTIFS('Operações'!$A$4:$A$603,"&gt;="&amp;IF($C$5="",DATE(1900,1,1),$C$5),'Operações'!$A$4:$A$603,"&lt;="&amp;IF($E$5="",DATE(2999,12,31),$E$5),'Operações'!$R$4:$R$603,"Cansado")</f>
        <v/>
      </c>
      <c r="D48" s="46">
        <f>SUMIFS('Operações'!$N$4:$N$603,'Operações'!$A$4:$A$603,"&gt;="&amp;IF($C$5="",DATE(1900,1,1),$C$5),'Operações'!$A$4:$A$603,"&lt;="&amp;IF($E$5="",DATE(2999,12,31),$E$5),'Operações'!$R$4:$R$603,"Cansado")</f>
        <v/>
      </c>
      <c r="E48" s="44">
        <f>IFERROR(AVERAGEIFS('Operações'!$O$4:$O$603,'Operações'!$A$4:$A$603,"&gt;="&amp;IF($C$5="",DATE(1900,1,1),$C$5),'Operações'!$A$4:$A$603,"&lt;="&amp;IF($E$5="",DATE(2999,12,31),$E$5),'Operações'!$R$4:$R$603,"Cansado"),"")</f>
        <v/>
      </c>
      <c r="F48" s="45">
        <f>IFERROR(COUNTIFS('Operações'!$A$4:$A$603,"&gt;="&amp;IF($C$5="",DATE(1900,1,1),$C$5),'Operações'!$A$4:$A$603,"&lt;="&amp;IF($E$5="",DATE(2999,12,31),$E$5),'Operações'!$R$4:$R$603,"Cansado",'Operações'!$N$4:$N$603,"&gt;0")/COUNTIFS('Operações'!$A$4:$A$603,"&gt;="&amp;IF($C$5="",DATE(1900,1,1),$C$5),'Operações'!$A$4:$A$603,"&lt;="&amp;IF($E$5="",DATE(2999,12,31),$E$5),'Operações'!$R$4:$R$603,"Cansado"),"")</f>
        <v/>
      </c>
      <c r="G48" s="45">
        <f>IFERROR((COUNTIFS('Operações'!$A$4:$A$603,"&gt;="&amp;IF($C$5="",DATE(1900,1,1),$C$5),'Operações'!$A$4:$A$603,"&lt;="&amp;IF($E$5="",DATE(2999,12,31),$E$5),'Operações'!$R$4:$R$603,"Cansado",'Operações'!$P$4:$P$603,"Não")+COUNTIFS('Operações'!$A$4:$A$603,"&gt;="&amp;IF($C$5="",DATE(1900,1,1),$C$5),'Operações'!$A$4:$A$603,"&lt;="&amp;IF($E$5="",DATE(2999,12,31),$E$5),'Operações'!$R$4:$R$603,"Cansado",'Operações'!$P$4:$P$603,"Parcialmente"))/COUNTIFS('Operações'!$A$4:$A$603,"&gt;="&amp;IF($C$5="",DATE(1900,1,1),$C$5),'Operações'!$A$4:$A$603,"&lt;="&amp;IF($E$5="",DATE(2999,12,31),$E$5),'Operações'!$R$4:$R$603,"Cansado"),"")</f>
        <v/>
      </c>
    </row>
    <row r="49">
      <c r="B49" s="43" t="inlineStr">
        <is>
          <t>Distraído</t>
        </is>
      </c>
      <c r="C49" s="47">
        <f>COUNTIFS('Operações'!$A$4:$A$603,"&gt;="&amp;IF($C$5="",DATE(1900,1,1),$C$5),'Operações'!$A$4:$A$603,"&lt;="&amp;IF($E$5="",DATE(2999,12,31),$E$5),'Operações'!$R$4:$R$603,"Distraído")</f>
        <v/>
      </c>
      <c r="D49" s="46">
        <f>SUMIFS('Operações'!$N$4:$N$603,'Operações'!$A$4:$A$603,"&gt;="&amp;IF($C$5="",DATE(1900,1,1),$C$5),'Operações'!$A$4:$A$603,"&lt;="&amp;IF($E$5="",DATE(2999,12,31),$E$5),'Operações'!$R$4:$R$603,"Distraído")</f>
        <v/>
      </c>
      <c r="E49" s="44">
        <f>IFERROR(AVERAGEIFS('Operações'!$O$4:$O$603,'Operações'!$A$4:$A$603,"&gt;="&amp;IF($C$5="",DATE(1900,1,1),$C$5),'Operações'!$A$4:$A$603,"&lt;="&amp;IF($E$5="",DATE(2999,12,31),$E$5),'Operações'!$R$4:$R$603,"Distraído"),"")</f>
        <v/>
      </c>
      <c r="F49" s="45">
        <f>IFERROR(COUNTIFS('Operações'!$A$4:$A$603,"&gt;="&amp;IF($C$5="",DATE(1900,1,1),$C$5),'Operações'!$A$4:$A$603,"&lt;="&amp;IF($E$5="",DATE(2999,12,31),$E$5),'Operações'!$R$4:$R$603,"Distraído",'Operações'!$N$4:$N$603,"&gt;0")/COUNTIFS('Operações'!$A$4:$A$603,"&gt;="&amp;IF($C$5="",DATE(1900,1,1),$C$5),'Operações'!$A$4:$A$603,"&lt;="&amp;IF($E$5="",DATE(2999,12,31),$E$5),'Operações'!$R$4:$R$603,"Distraído"),"")</f>
        <v/>
      </c>
      <c r="G49" s="45">
        <f>IFERROR((COUNTIFS('Operações'!$A$4:$A$603,"&gt;="&amp;IF($C$5="",DATE(1900,1,1),$C$5),'Operações'!$A$4:$A$603,"&lt;="&amp;IF($E$5="",DATE(2999,12,31),$E$5),'Operações'!$R$4:$R$603,"Distraído",'Operações'!$P$4:$P$603,"Não")+COUNTIFS('Operações'!$A$4:$A$603,"&gt;="&amp;IF($C$5="",DATE(1900,1,1),$C$5),'Operações'!$A$4:$A$603,"&lt;="&amp;IF($E$5="",DATE(2999,12,31),$E$5),'Operações'!$R$4:$R$603,"Distraído",'Operações'!$P$4:$P$603,"Parcialmente"))/COUNTIFS('Operações'!$A$4:$A$603,"&gt;="&amp;IF($C$5="",DATE(1900,1,1),$C$5),'Operações'!$A$4:$A$603,"&lt;="&amp;IF($E$5="",DATE(2999,12,31),$E$5),'Operações'!$R$4:$R$603,"Distraído"),"")</f>
        <v/>
      </c>
    </row>
    <row r="50">
      <c r="B50" s="9" t="inlineStr">
        <is>
          <t>Parte 1 do Mapa: o gatilho aparece aqui antes de aparecer no gráfico.</t>
        </is>
      </c>
    </row>
    <row r="52" ht="22" customHeight="1">
      <c r="B52" s="36" t="inlineStr">
        <is>
          <t>PADRÃO POR SETUP</t>
        </is>
      </c>
      <c r="C52" s="37" t="n"/>
      <c r="D52" s="37" t="n"/>
      <c r="E52" s="37" t="n"/>
      <c r="F52" s="37" t="n"/>
      <c r="G52" s="37" t="n"/>
      <c r="H52" s="37" t="n"/>
    </row>
    <row r="53" ht="26" customHeight="1">
      <c r="B53" s="38" t="inlineStr">
        <is>
          <t>Setup</t>
        </is>
      </c>
      <c r="C53" s="39" t="inlineStr">
        <is>
          <t>Operações</t>
        </is>
      </c>
      <c r="D53" s="39" t="inlineStr">
        <is>
          <t>Resultado (R$)</t>
        </is>
      </c>
      <c r="E53" s="39" t="inlineStr">
        <is>
          <t>Média em R</t>
        </is>
      </c>
      <c r="F53" s="39" t="inlineStr">
        <is>
          <t>Taxa de acerto</t>
        </is>
      </c>
      <c r="G53" s="39" t="inlineStr">
        <is>
          <t>% fora do plano</t>
        </is>
      </c>
      <c r="H53" s="39" t="inlineStr"/>
    </row>
    <row r="54">
      <c r="B54" s="43">
        <f>IF(Listas!$A$3="","",Listas!$A$3)</f>
        <v/>
      </c>
      <c r="C54" s="52">
        <f>IF(Listas!$A$3="","",COUNTIFS('Operações'!$A$4:$A$603,"&gt;="&amp;IF($C$5="",DATE(1900,1,1),$C$5),'Operações'!$A$4:$A$603,"&lt;="&amp;IF($E$5="",DATE(2999,12,31),$E$5),'Operações'!$H$4:$H$603,Listas!$A$3))</f>
        <v/>
      </c>
      <c r="D54" s="53">
        <f>IF(Listas!$A$3="","",SUMIFS('Operações'!$N$4:$N$603,'Operações'!$A$4:$A$603,"&gt;="&amp;IF($C$5="",DATE(1900,1,1),$C$5),'Operações'!$A$4:$A$603,"&lt;="&amp;IF($E$5="",DATE(2999,12,31),$E$5),'Operações'!$H$4:$H$603,Listas!$A$3))</f>
        <v/>
      </c>
      <c r="E54" s="54">
        <f>IF(Listas!$A$3="","",IFERROR(AVERAGEIFS('Operações'!$O$4:$O$603,'Operações'!$A$4:$A$603,"&gt;="&amp;IF($C$5="",DATE(1900,1,1),$C$5),'Operações'!$A$4:$A$603,"&lt;="&amp;IF($E$5="",DATE(2999,12,31),$E$5),'Operações'!$H$4:$H$603,Listas!$A$3),""))</f>
        <v/>
      </c>
      <c r="F54" s="55">
        <f>IF(Listas!$A$3="","",IFERROR(COUNTIFS('Operações'!$A$4:$A$603,"&gt;="&amp;IF($C$5="",DATE(1900,1,1),$C$5),'Operações'!$A$4:$A$603,"&lt;="&amp;IF($E$5="",DATE(2999,12,31),$E$5),'Operações'!$H$4:$H$603,Listas!$A$3,'Operações'!$N$4:$N$603,"&gt;0")/COUNTIFS('Operações'!$A$4:$A$603,"&gt;="&amp;IF($C$5="",DATE(1900,1,1),$C$5),'Operações'!$A$4:$A$603,"&lt;="&amp;IF($E$5="",DATE(2999,12,31),$E$5),'Operações'!$H$4:$H$603,Listas!$A$3),""))</f>
        <v/>
      </c>
      <c r="G54" s="55">
        <f>IF(Listas!$A$3="","",IFERROR((COUNTIFS('Operações'!$A$4:$A$603,"&gt;="&amp;IF($C$5="",DATE(1900,1,1),$C$5),'Operações'!$A$4:$A$603,"&lt;="&amp;IF($E$5="",DATE(2999,12,31),$E$5),'Operações'!$H$4:$H$603,Listas!$A$3,'Operações'!$P$4:$P$603,"Não")+COUNTIFS('Operações'!$A$4:$A$603,"&gt;="&amp;IF($C$5="",DATE(1900,1,1),$C$5),'Operações'!$A$4:$A$603,"&lt;="&amp;IF($E$5="",DATE(2999,12,31),$E$5),'Operações'!$H$4:$H$603,Listas!$A$3,'Operações'!$P$4:$P$603,"Parcialmente"))/COUNTIFS('Operações'!$A$4:$A$603,"&gt;="&amp;IF($C$5="",DATE(1900,1,1),$C$5),'Operações'!$A$4:$A$603,"&lt;="&amp;IF($E$5="",DATE(2999,12,31),$E$5),'Operações'!$H$4:$H$603,Listas!$A$3),""))</f>
        <v/>
      </c>
    </row>
    <row r="55">
      <c r="B55" s="43">
        <f>IF(Listas!$A$4="","",Listas!$A$4)</f>
        <v/>
      </c>
      <c r="C55" s="52">
        <f>IF(Listas!$A$4="","",COUNTIFS('Operações'!$A$4:$A$603,"&gt;="&amp;IF($C$5="",DATE(1900,1,1),$C$5),'Operações'!$A$4:$A$603,"&lt;="&amp;IF($E$5="",DATE(2999,12,31),$E$5),'Operações'!$H$4:$H$603,Listas!$A$4))</f>
        <v/>
      </c>
      <c r="D55" s="53">
        <f>IF(Listas!$A$4="","",SUMIFS('Operações'!$N$4:$N$603,'Operações'!$A$4:$A$603,"&gt;="&amp;IF($C$5="",DATE(1900,1,1),$C$5),'Operações'!$A$4:$A$603,"&lt;="&amp;IF($E$5="",DATE(2999,12,31),$E$5),'Operações'!$H$4:$H$603,Listas!$A$4))</f>
        <v/>
      </c>
      <c r="E55" s="54">
        <f>IF(Listas!$A$4="","",IFERROR(AVERAGEIFS('Operações'!$O$4:$O$603,'Operações'!$A$4:$A$603,"&gt;="&amp;IF($C$5="",DATE(1900,1,1),$C$5),'Operações'!$A$4:$A$603,"&lt;="&amp;IF($E$5="",DATE(2999,12,31),$E$5),'Operações'!$H$4:$H$603,Listas!$A$4),""))</f>
        <v/>
      </c>
      <c r="F55" s="55">
        <f>IF(Listas!$A$4="","",IFERROR(COUNTIFS('Operações'!$A$4:$A$603,"&gt;="&amp;IF($C$5="",DATE(1900,1,1),$C$5),'Operações'!$A$4:$A$603,"&lt;="&amp;IF($E$5="",DATE(2999,12,31),$E$5),'Operações'!$H$4:$H$603,Listas!$A$4,'Operações'!$N$4:$N$603,"&gt;0")/COUNTIFS('Operações'!$A$4:$A$603,"&gt;="&amp;IF($C$5="",DATE(1900,1,1),$C$5),'Operações'!$A$4:$A$603,"&lt;="&amp;IF($E$5="",DATE(2999,12,31),$E$5),'Operações'!$H$4:$H$603,Listas!$A$4),""))</f>
        <v/>
      </c>
      <c r="G55" s="55">
        <f>IF(Listas!$A$4="","",IFERROR((COUNTIFS('Operações'!$A$4:$A$603,"&gt;="&amp;IF($C$5="",DATE(1900,1,1),$C$5),'Operações'!$A$4:$A$603,"&lt;="&amp;IF($E$5="",DATE(2999,12,31),$E$5),'Operações'!$H$4:$H$603,Listas!$A$4,'Operações'!$P$4:$P$603,"Não")+COUNTIFS('Operações'!$A$4:$A$603,"&gt;="&amp;IF($C$5="",DATE(1900,1,1),$C$5),'Operações'!$A$4:$A$603,"&lt;="&amp;IF($E$5="",DATE(2999,12,31),$E$5),'Operações'!$H$4:$H$603,Listas!$A$4,'Operações'!$P$4:$P$603,"Parcialmente"))/COUNTIFS('Operações'!$A$4:$A$603,"&gt;="&amp;IF($C$5="",DATE(1900,1,1),$C$5),'Operações'!$A$4:$A$603,"&lt;="&amp;IF($E$5="",DATE(2999,12,31),$E$5),'Operações'!$H$4:$H$603,Listas!$A$4),""))</f>
        <v/>
      </c>
    </row>
    <row r="56">
      <c r="B56" s="43">
        <f>IF(Listas!$A$5="","",Listas!$A$5)</f>
        <v/>
      </c>
      <c r="C56" s="52">
        <f>IF(Listas!$A$5="","",COUNTIFS('Operações'!$A$4:$A$603,"&gt;="&amp;IF($C$5="",DATE(1900,1,1),$C$5),'Operações'!$A$4:$A$603,"&lt;="&amp;IF($E$5="",DATE(2999,12,31),$E$5),'Operações'!$H$4:$H$603,Listas!$A$5))</f>
        <v/>
      </c>
      <c r="D56" s="53">
        <f>IF(Listas!$A$5="","",SUMIFS('Operações'!$N$4:$N$603,'Operações'!$A$4:$A$603,"&gt;="&amp;IF($C$5="",DATE(1900,1,1),$C$5),'Operações'!$A$4:$A$603,"&lt;="&amp;IF($E$5="",DATE(2999,12,31),$E$5),'Operações'!$H$4:$H$603,Listas!$A$5))</f>
        <v/>
      </c>
      <c r="E56" s="54">
        <f>IF(Listas!$A$5="","",IFERROR(AVERAGEIFS('Operações'!$O$4:$O$603,'Operações'!$A$4:$A$603,"&gt;="&amp;IF($C$5="",DATE(1900,1,1),$C$5),'Operações'!$A$4:$A$603,"&lt;="&amp;IF($E$5="",DATE(2999,12,31),$E$5),'Operações'!$H$4:$H$603,Listas!$A$5),""))</f>
        <v/>
      </c>
      <c r="F56" s="55">
        <f>IF(Listas!$A$5="","",IFERROR(COUNTIFS('Operações'!$A$4:$A$603,"&gt;="&amp;IF($C$5="",DATE(1900,1,1),$C$5),'Operações'!$A$4:$A$603,"&lt;="&amp;IF($E$5="",DATE(2999,12,31),$E$5),'Operações'!$H$4:$H$603,Listas!$A$5,'Operações'!$N$4:$N$603,"&gt;0")/COUNTIFS('Operações'!$A$4:$A$603,"&gt;="&amp;IF($C$5="",DATE(1900,1,1),$C$5),'Operações'!$A$4:$A$603,"&lt;="&amp;IF($E$5="",DATE(2999,12,31),$E$5),'Operações'!$H$4:$H$603,Listas!$A$5),""))</f>
        <v/>
      </c>
      <c r="G56" s="55">
        <f>IF(Listas!$A$5="","",IFERROR((COUNTIFS('Operações'!$A$4:$A$603,"&gt;="&amp;IF($C$5="",DATE(1900,1,1),$C$5),'Operações'!$A$4:$A$603,"&lt;="&amp;IF($E$5="",DATE(2999,12,31),$E$5),'Operações'!$H$4:$H$603,Listas!$A$5,'Operações'!$P$4:$P$603,"Não")+COUNTIFS('Operações'!$A$4:$A$603,"&gt;="&amp;IF($C$5="",DATE(1900,1,1),$C$5),'Operações'!$A$4:$A$603,"&lt;="&amp;IF($E$5="",DATE(2999,12,31),$E$5),'Operações'!$H$4:$H$603,Listas!$A$5,'Operações'!$P$4:$P$603,"Parcialmente"))/COUNTIFS('Operações'!$A$4:$A$603,"&gt;="&amp;IF($C$5="",DATE(1900,1,1),$C$5),'Operações'!$A$4:$A$603,"&lt;="&amp;IF($E$5="",DATE(2999,12,31),$E$5),'Operações'!$H$4:$H$603,Listas!$A$5),""))</f>
        <v/>
      </c>
    </row>
    <row r="57">
      <c r="B57" s="43">
        <f>IF(Listas!$A$6="","",Listas!$A$6)</f>
        <v/>
      </c>
      <c r="C57" s="52">
        <f>IF(Listas!$A$6="","",COUNTIFS('Operações'!$A$4:$A$603,"&gt;="&amp;IF($C$5="",DATE(1900,1,1),$C$5),'Operações'!$A$4:$A$603,"&lt;="&amp;IF($E$5="",DATE(2999,12,31),$E$5),'Operações'!$H$4:$H$603,Listas!$A$6))</f>
        <v/>
      </c>
      <c r="D57" s="53">
        <f>IF(Listas!$A$6="","",SUMIFS('Operações'!$N$4:$N$603,'Operações'!$A$4:$A$603,"&gt;="&amp;IF($C$5="",DATE(1900,1,1),$C$5),'Operações'!$A$4:$A$603,"&lt;="&amp;IF($E$5="",DATE(2999,12,31),$E$5),'Operações'!$H$4:$H$603,Listas!$A$6))</f>
        <v/>
      </c>
      <c r="E57" s="54">
        <f>IF(Listas!$A$6="","",IFERROR(AVERAGEIFS('Operações'!$O$4:$O$603,'Operações'!$A$4:$A$603,"&gt;="&amp;IF($C$5="",DATE(1900,1,1),$C$5),'Operações'!$A$4:$A$603,"&lt;="&amp;IF($E$5="",DATE(2999,12,31),$E$5),'Operações'!$H$4:$H$603,Listas!$A$6),""))</f>
        <v/>
      </c>
      <c r="F57" s="55">
        <f>IF(Listas!$A$6="","",IFERROR(COUNTIFS('Operações'!$A$4:$A$603,"&gt;="&amp;IF($C$5="",DATE(1900,1,1),$C$5),'Operações'!$A$4:$A$603,"&lt;="&amp;IF($E$5="",DATE(2999,12,31),$E$5),'Operações'!$H$4:$H$603,Listas!$A$6,'Operações'!$N$4:$N$603,"&gt;0")/COUNTIFS('Operações'!$A$4:$A$603,"&gt;="&amp;IF($C$5="",DATE(1900,1,1),$C$5),'Operações'!$A$4:$A$603,"&lt;="&amp;IF($E$5="",DATE(2999,12,31),$E$5),'Operações'!$H$4:$H$603,Listas!$A$6),""))</f>
        <v/>
      </c>
      <c r="G57" s="55">
        <f>IF(Listas!$A$6="","",IFERROR((COUNTIFS('Operações'!$A$4:$A$603,"&gt;="&amp;IF($C$5="",DATE(1900,1,1),$C$5),'Operações'!$A$4:$A$603,"&lt;="&amp;IF($E$5="",DATE(2999,12,31),$E$5),'Operações'!$H$4:$H$603,Listas!$A$6,'Operações'!$P$4:$P$603,"Não")+COUNTIFS('Operações'!$A$4:$A$603,"&gt;="&amp;IF($C$5="",DATE(1900,1,1),$C$5),'Operações'!$A$4:$A$603,"&lt;="&amp;IF($E$5="",DATE(2999,12,31),$E$5),'Operações'!$H$4:$H$603,Listas!$A$6,'Operações'!$P$4:$P$603,"Parcialmente"))/COUNTIFS('Operações'!$A$4:$A$603,"&gt;="&amp;IF($C$5="",DATE(1900,1,1),$C$5),'Operações'!$A$4:$A$603,"&lt;="&amp;IF($E$5="",DATE(2999,12,31),$E$5),'Operações'!$H$4:$H$603,Listas!$A$6),""))</f>
        <v/>
      </c>
    </row>
    <row r="58">
      <c r="B58" s="43">
        <f>IF(Listas!$A$7="","",Listas!$A$7)</f>
        <v/>
      </c>
      <c r="C58" s="52">
        <f>IF(Listas!$A$7="","",COUNTIFS('Operações'!$A$4:$A$603,"&gt;="&amp;IF($C$5="",DATE(1900,1,1),$C$5),'Operações'!$A$4:$A$603,"&lt;="&amp;IF($E$5="",DATE(2999,12,31),$E$5),'Operações'!$H$4:$H$603,Listas!$A$7))</f>
        <v/>
      </c>
      <c r="D58" s="53">
        <f>IF(Listas!$A$7="","",SUMIFS('Operações'!$N$4:$N$603,'Operações'!$A$4:$A$603,"&gt;="&amp;IF($C$5="",DATE(1900,1,1),$C$5),'Operações'!$A$4:$A$603,"&lt;="&amp;IF($E$5="",DATE(2999,12,31),$E$5),'Operações'!$H$4:$H$603,Listas!$A$7))</f>
        <v/>
      </c>
      <c r="E58" s="54">
        <f>IF(Listas!$A$7="","",IFERROR(AVERAGEIFS('Operações'!$O$4:$O$603,'Operações'!$A$4:$A$603,"&gt;="&amp;IF($C$5="",DATE(1900,1,1),$C$5),'Operações'!$A$4:$A$603,"&lt;="&amp;IF($E$5="",DATE(2999,12,31),$E$5),'Operações'!$H$4:$H$603,Listas!$A$7),""))</f>
        <v/>
      </c>
      <c r="F58" s="55">
        <f>IF(Listas!$A$7="","",IFERROR(COUNTIFS('Operações'!$A$4:$A$603,"&gt;="&amp;IF($C$5="",DATE(1900,1,1),$C$5),'Operações'!$A$4:$A$603,"&lt;="&amp;IF($E$5="",DATE(2999,12,31),$E$5),'Operações'!$H$4:$H$603,Listas!$A$7,'Operações'!$N$4:$N$603,"&gt;0")/COUNTIFS('Operações'!$A$4:$A$603,"&gt;="&amp;IF($C$5="",DATE(1900,1,1),$C$5),'Operações'!$A$4:$A$603,"&lt;="&amp;IF($E$5="",DATE(2999,12,31),$E$5),'Operações'!$H$4:$H$603,Listas!$A$7),""))</f>
        <v/>
      </c>
      <c r="G58" s="55">
        <f>IF(Listas!$A$7="","",IFERROR((COUNTIFS('Operações'!$A$4:$A$603,"&gt;="&amp;IF($C$5="",DATE(1900,1,1),$C$5),'Operações'!$A$4:$A$603,"&lt;="&amp;IF($E$5="",DATE(2999,12,31),$E$5),'Operações'!$H$4:$H$603,Listas!$A$7,'Operações'!$P$4:$P$603,"Não")+COUNTIFS('Operações'!$A$4:$A$603,"&gt;="&amp;IF($C$5="",DATE(1900,1,1),$C$5),'Operações'!$A$4:$A$603,"&lt;="&amp;IF($E$5="",DATE(2999,12,31),$E$5),'Operações'!$H$4:$H$603,Listas!$A$7,'Operações'!$P$4:$P$603,"Parcialmente"))/COUNTIFS('Operações'!$A$4:$A$603,"&gt;="&amp;IF($C$5="",DATE(1900,1,1),$C$5),'Operações'!$A$4:$A$603,"&lt;="&amp;IF($E$5="",DATE(2999,12,31),$E$5),'Operações'!$H$4:$H$603,Listas!$A$7),""))</f>
        <v/>
      </c>
    </row>
    <row r="59">
      <c r="B59" s="43">
        <f>IF(Listas!$A$8="","",Listas!$A$8)</f>
        <v/>
      </c>
      <c r="C59" s="52">
        <f>IF(Listas!$A$8="","",COUNTIFS('Operações'!$A$4:$A$603,"&gt;="&amp;IF($C$5="",DATE(1900,1,1),$C$5),'Operações'!$A$4:$A$603,"&lt;="&amp;IF($E$5="",DATE(2999,12,31),$E$5),'Operações'!$H$4:$H$603,Listas!$A$8))</f>
        <v/>
      </c>
      <c r="D59" s="53">
        <f>IF(Listas!$A$8="","",SUMIFS('Operações'!$N$4:$N$603,'Operações'!$A$4:$A$603,"&gt;="&amp;IF($C$5="",DATE(1900,1,1),$C$5),'Operações'!$A$4:$A$603,"&lt;="&amp;IF($E$5="",DATE(2999,12,31),$E$5),'Operações'!$H$4:$H$603,Listas!$A$8))</f>
        <v/>
      </c>
      <c r="E59" s="54">
        <f>IF(Listas!$A$8="","",IFERROR(AVERAGEIFS('Operações'!$O$4:$O$603,'Operações'!$A$4:$A$603,"&gt;="&amp;IF($C$5="",DATE(1900,1,1),$C$5),'Operações'!$A$4:$A$603,"&lt;="&amp;IF($E$5="",DATE(2999,12,31),$E$5),'Operações'!$H$4:$H$603,Listas!$A$8),""))</f>
        <v/>
      </c>
      <c r="F59" s="55">
        <f>IF(Listas!$A$8="","",IFERROR(COUNTIFS('Operações'!$A$4:$A$603,"&gt;="&amp;IF($C$5="",DATE(1900,1,1),$C$5),'Operações'!$A$4:$A$603,"&lt;="&amp;IF($E$5="",DATE(2999,12,31),$E$5),'Operações'!$H$4:$H$603,Listas!$A$8,'Operações'!$N$4:$N$603,"&gt;0")/COUNTIFS('Operações'!$A$4:$A$603,"&gt;="&amp;IF($C$5="",DATE(1900,1,1),$C$5),'Operações'!$A$4:$A$603,"&lt;="&amp;IF($E$5="",DATE(2999,12,31),$E$5),'Operações'!$H$4:$H$603,Listas!$A$8),""))</f>
        <v/>
      </c>
      <c r="G59" s="55">
        <f>IF(Listas!$A$8="","",IFERROR((COUNTIFS('Operações'!$A$4:$A$603,"&gt;="&amp;IF($C$5="",DATE(1900,1,1),$C$5),'Operações'!$A$4:$A$603,"&lt;="&amp;IF($E$5="",DATE(2999,12,31),$E$5),'Operações'!$H$4:$H$603,Listas!$A$8,'Operações'!$P$4:$P$603,"Não")+COUNTIFS('Operações'!$A$4:$A$603,"&gt;="&amp;IF($C$5="",DATE(1900,1,1),$C$5),'Operações'!$A$4:$A$603,"&lt;="&amp;IF($E$5="",DATE(2999,12,31),$E$5),'Operações'!$H$4:$H$603,Listas!$A$8,'Operações'!$P$4:$P$603,"Parcialmente"))/COUNTIFS('Operações'!$A$4:$A$603,"&gt;="&amp;IF($C$5="",DATE(1900,1,1),$C$5),'Operações'!$A$4:$A$603,"&lt;="&amp;IF($E$5="",DATE(2999,12,31),$E$5),'Operações'!$H$4:$H$603,Listas!$A$8),""))</f>
        <v/>
      </c>
    </row>
    <row r="60">
      <c r="B60" s="43">
        <f>IF(Listas!$A$9="","",Listas!$A$9)</f>
        <v/>
      </c>
      <c r="C60" s="52">
        <f>IF(Listas!$A$9="","",COUNTIFS('Operações'!$A$4:$A$603,"&gt;="&amp;IF($C$5="",DATE(1900,1,1),$C$5),'Operações'!$A$4:$A$603,"&lt;="&amp;IF($E$5="",DATE(2999,12,31),$E$5),'Operações'!$H$4:$H$603,Listas!$A$9))</f>
        <v/>
      </c>
      <c r="D60" s="53">
        <f>IF(Listas!$A$9="","",SUMIFS('Operações'!$N$4:$N$603,'Operações'!$A$4:$A$603,"&gt;="&amp;IF($C$5="",DATE(1900,1,1),$C$5),'Operações'!$A$4:$A$603,"&lt;="&amp;IF($E$5="",DATE(2999,12,31),$E$5),'Operações'!$H$4:$H$603,Listas!$A$9))</f>
        <v/>
      </c>
      <c r="E60" s="54">
        <f>IF(Listas!$A$9="","",IFERROR(AVERAGEIFS('Operações'!$O$4:$O$603,'Operações'!$A$4:$A$603,"&gt;="&amp;IF($C$5="",DATE(1900,1,1),$C$5),'Operações'!$A$4:$A$603,"&lt;="&amp;IF($E$5="",DATE(2999,12,31),$E$5),'Operações'!$H$4:$H$603,Listas!$A$9),""))</f>
        <v/>
      </c>
      <c r="F60" s="55">
        <f>IF(Listas!$A$9="","",IFERROR(COUNTIFS('Operações'!$A$4:$A$603,"&gt;="&amp;IF($C$5="",DATE(1900,1,1),$C$5),'Operações'!$A$4:$A$603,"&lt;="&amp;IF($E$5="",DATE(2999,12,31),$E$5),'Operações'!$H$4:$H$603,Listas!$A$9,'Operações'!$N$4:$N$603,"&gt;0")/COUNTIFS('Operações'!$A$4:$A$603,"&gt;="&amp;IF($C$5="",DATE(1900,1,1),$C$5),'Operações'!$A$4:$A$603,"&lt;="&amp;IF($E$5="",DATE(2999,12,31),$E$5),'Operações'!$H$4:$H$603,Listas!$A$9),""))</f>
        <v/>
      </c>
      <c r="G60" s="55">
        <f>IF(Listas!$A$9="","",IFERROR((COUNTIFS('Operações'!$A$4:$A$603,"&gt;="&amp;IF($C$5="",DATE(1900,1,1),$C$5),'Operações'!$A$4:$A$603,"&lt;="&amp;IF($E$5="",DATE(2999,12,31),$E$5),'Operações'!$H$4:$H$603,Listas!$A$9,'Operações'!$P$4:$P$603,"Não")+COUNTIFS('Operações'!$A$4:$A$603,"&gt;="&amp;IF($C$5="",DATE(1900,1,1),$C$5),'Operações'!$A$4:$A$603,"&lt;="&amp;IF($E$5="",DATE(2999,12,31),$E$5),'Operações'!$H$4:$H$603,Listas!$A$9,'Operações'!$P$4:$P$603,"Parcialmente"))/COUNTIFS('Operações'!$A$4:$A$603,"&gt;="&amp;IF($C$5="",DATE(1900,1,1),$C$5),'Operações'!$A$4:$A$603,"&lt;="&amp;IF($E$5="",DATE(2999,12,31),$E$5),'Operações'!$H$4:$H$603,Listas!$A$9),""))</f>
        <v/>
      </c>
    </row>
    <row r="61">
      <c r="B61" s="43">
        <f>IF(Listas!$A$10="","",Listas!$A$10)</f>
        <v/>
      </c>
      <c r="C61" s="52">
        <f>IF(Listas!$A$10="","",COUNTIFS('Operações'!$A$4:$A$603,"&gt;="&amp;IF($C$5="",DATE(1900,1,1),$C$5),'Operações'!$A$4:$A$603,"&lt;="&amp;IF($E$5="",DATE(2999,12,31),$E$5),'Operações'!$H$4:$H$603,Listas!$A$10))</f>
        <v/>
      </c>
      <c r="D61" s="53">
        <f>IF(Listas!$A$10="","",SUMIFS('Operações'!$N$4:$N$603,'Operações'!$A$4:$A$603,"&gt;="&amp;IF($C$5="",DATE(1900,1,1),$C$5),'Operações'!$A$4:$A$603,"&lt;="&amp;IF($E$5="",DATE(2999,12,31),$E$5),'Operações'!$H$4:$H$603,Listas!$A$10))</f>
        <v/>
      </c>
      <c r="E61" s="54">
        <f>IF(Listas!$A$10="","",IFERROR(AVERAGEIFS('Operações'!$O$4:$O$603,'Operações'!$A$4:$A$603,"&gt;="&amp;IF($C$5="",DATE(1900,1,1),$C$5),'Operações'!$A$4:$A$603,"&lt;="&amp;IF($E$5="",DATE(2999,12,31),$E$5),'Operações'!$H$4:$H$603,Listas!$A$10),""))</f>
        <v/>
      </c>
      <c r="F61" s="55">
        <f>IF(Listas!$A$10="","",IFERROR(COUNTIFS('Operações'!$A$4:$A$603,"&gt;="&amp;IF($C$5="",DATE(1900,1,1),$C$5),'Operações'!$A$4:$A$603,"&lt;="&amp;IF($E$5="",DATE(2999,12,31),$E$5),'Operações'!$H$4:$H$603,Listas!$A$10,'Operações'!$N$4:$N$603,"&gt;0")/COUNTIFS('Operações'!$A$4:$A$603,"&gt;="&amp;IF($C$5="",DATE(1900,1,1),$C$5),'Operações'!$A$4:$A$603,"&lt;="&amp;IF($E$5="",DATE(2999,12,31),$E$5),'Operações'!$H$4:$H$603,Listas!$A$10),""))</f>
        <v/>
      </c>
      <c r="G61" s="55">
        <f>IF(Listas!$A$10="","",IFERROR((COUNTIFS('Operações'!$A$4:$A$603,"&gt;="&amp;IF($C$5="",DATE(1900,1,1),$C$5),'Operações'!$A$4:$A$603,"&lt;="&amp;IF($E$5="",DATE(2999,12,31),$E$5),'Operações'!$H$4:$H$603,Listas!$A$10,'Operações'!$P$4:$P$603,"Não")+COUNTIFS('Operações'!$A$4:$A$603,"&gt;="&amp;IF($C$5="",DATE(1900,1,1),$C$5),'Operações'!$A$4:$A$603,"&lt;="&amp;IF($E$5="",DATE(2999,12,31),$E$5),'Operações'!$H$4:$H$603,Listas!$A$10,'Operações'!$P$4:$P$603,"Parcialmente"))/COUNTIFS('Operações'!$A$4:$A$603,"&gt;="&amp;IF($C$5="",DATE(1900,1,1),$C$5),'Operações'!$A$4:$A$603,"&lt;="&amp;IF($E$5="",DATE(2999,12,31),$E$5),'Operações'!$H$4:$H$603,Listas!$A$10),""))</f>
        <v/>
      </c>
    </row>
    <row r="62">
      <c r="B62" s="43">
        <f>IF(Listas!$A$11="","",Listas!$A$11)</f>
        <v/>
      </c>
      <c r="C62" s="52">
        <f>IF(Listas!$A$11="","",COUNTIFS('Operações'!$A$4:$A$603,"&gt;="&amp;IF($C$5="",DATE(1900,1,1),$C$5),'Operações'!$A$4:$A$603,"&lt;="&amp;IF($E$5="",DATE(2999,12,31),$E$5),'Operações'!$H$4:$H$603,Listas!$A$11))</f>
        <v/>
      </c>
      <c r="D62" s="53">
        <f>IF(Listas!$A$11="","",SUMIFS('Operações'!$N$4:$N$603,'Operações'!$A$4:$A$603,"&gt;="&amp;IF($C$5="",DATE(1900,1,1),$C$5),'Operações'!$A$4:$A$603,"&lt;="&amp;IF($E$5="",DATE(2999,12,31),$E$5),'Operações'!$H$4:$H$603,Listas!$A$11))</f>
        <v/>
      </c>
      <c r="E62" s="54">
        <f>IF(Listas!$A$11="","",IFERROR(AVERAGEIFS('Operações'!$O$4:$O$603,'Operações'!$A$4:$A$603,"&gt;="&amp;IF($C$5="",DATE(1900,1,1),$C$5),'Operações'!$A$4:$A$603,"&lt;="&amp;IF($E$5="",DATE(2999,12,31),$E$5),'Operações'!$H$4:$H$603,Listas!$A$11),""))</f>
        <v/>
      </c>
      <c r="F62" s="55">
        <f>IF(Listas!$A$11="","",IFERROR(COUNTIFS('Operações'!$A$4:$A$603,"&gt;="&amp;IF($C$5="",DATE(1900,1,1),$C$5),'Operações'!$A$4:$A$603,"&lt;="&amp;IF($E$5="",DATE(2999,12,31),$E$5),'Operações'!$H$4:$H$603,Listas!$A$11,'Operações'!$N$4:$N$603,"&gt;0")/COUNTIFS('Operações'!$A$4:$A$603,"&gt;="&amp;IF($C$5="",DATE(1900,1,1),$C$5),'Operações'!$A$4:$A$603,"&lt;="&amp;IF($E$5="",DATE(2999,12,31),$E$5),'Operações'!$H$4:$H$603,Listas!$A$11),""))</f>
        <v/>
      </c>
      <c r="G62" s="55">
        <f>IF(Listas!$A$11="","",IFERROR((COUNTIFS('Operações'!$A$4:$A$603,"&gt;="&amp;IF($C$5="",DATE(1900,1,1),$C$5),'Operações'!$A$4:$A$603,"&lt;="&amp;IF($E$5="",DATE(2999,12,31),$E$5),'Operações'!$H$4:$H$603,Listas!$A$11,'Operações'!$P$4:$P$603,"Não")+COUNTIFS('Operações'!$A$4:$A$603,"&gt;="&amp;IF($C$5="",DATE(1900,1,1),$C$5),'Operações'!$A$4:$A$603,"&lt;="&amp;IF($E$5="",DATE(2999,12,31),$E$5),'Operações'!$H$4:$H$603,Listas!$A$11,'Operações'!$P$4:$P$603,"Parcialmente"))/COUNTIFS('Operações'!$A$4:$A$603,"&gt;="&amp;IF($C$5="",DATE(1900,1,1),$C$5),'Operações'!$A$4:$A$603,"&lt;="&amp;IF($E$5="",DATE(2999,12,31),$E$5),'Operações'!$H$4:$H$603,Listas!$A$11),""))</f>
        <v/>
      </c>
    </row>
    <row r="63">
      <c r="B63" s="43">
        <f>IF(Listas!$A$12="","",Listas!$A$12)</f>
        <v/>
      </c>
      <c r="C63" s="52">
        <f>IF(Listas!$A$12="","",COUNTIFS('Operações'!$A$4:$A$603,"&gt;="&amp;IF($C$5="",DATE(1900,1,1),$C$5),'Operações'!$A$4:$A$603,"&lt;="&amp;IF($E$5="",DATE(2999,12,31),$E$5),'Operações'!$H$4:$H$603,Listas!$A$12))</f>
        <v/>
      </c>
      <c r="D63" s="53">
        <f>IF(Listas!$A$12="","",SUMIFS('Operações'!$N$4:$N$603,'Operações'!$A$4:$A$603,"&gt;="&amp;IF($C$5="",DATE(1900,1,1),$C$5),'Operações'!$A$4:$A$603,"&lt;="&amp;IF($E$5="",DATE(2999,12,31),$E$5),'Operações'!$H$4:$H$603,Listas!$A$12))</f>
        <v/>
      </c>
      <c r="E63" s="54">
        <f>IF(Listas!$A$12="","",IFERROR(AVERAGEIFS('Operações'!$O$4:$O$603,'Operações'!$A$4:$A$603,"&gt;="&amp;IF($C$5="",DATE(1900,1,1),$C$5),'Operações'!$A$4:$A$603,"&lt;="&amp;IF($E$5="",DATE(2999,12,31),$E$5),'Operações'!$H$4:$H$603,Listas!$A$12),""))</f>
        <v/>
      </c>
      <c r="F63" s="55">
        <f>IF(Listas!$A$12="","",IFERROR(COUNTIFS('Operações'!$A$4:$A$603,"&gt;="&amp;IF($C$5="",DATE(1900,1,1),$C$5),'Operações'!$A$4:$A$603,"&lt;="&amp;IF($E$5="",DATE(2999,12,31),$E$5),'Operações'!$H$4:$H$603,Listas!$A$12,'Operações'!$N$4:$N$603,"&gt;0")/COUNTIFS('Operações'!$A$4:$A$603,"&gt;="&amp;IF($C$5="",DATE(1900,1,1),$C$5),'Operações'!$A$4:$A$603,"&lt;="&amp;IF($E$5="",DATE(2999,12,31),$E$5),'Operações'!$H$4:$H$603,Listas!$A$12),""))</f>
        <v/>
      </c>
      <c r="G63" s="55">
        <f>IF(Listas!$A$12="","",IFERROR((COUNTIFS('Operações'!$A$4:$A$603,"&gt;="&amp;IF($C$5="",DATE(1900,1,1),$C$5),'Operações'!$A$4:$A$603,"&lt;="&amp;IF($E$5="",DATE(2999,12,31),$E$5),'Operações'!$H$4:$H$603,Listas!$A$12,'Operações'!$P$4:$P$603,"Não")+COUNTIFS('Operações'!$A$4:$A$603,"&gt;="&amp;IF($C$5="",DATE(1900,1,1),$C$5),'Operações'!$A$4:$A$603,"&lt;="&amp;IF($E$5="",DATE(2999,12,31),$E$5),'Operações'!$H$4:$H$603,Listas!$A$12,'Operações'!$P$4:$P$603,"Parcialmente"))/COUNTIFS('Operações'!$A$4:$A$603,"&gt;="&amp;IF($C$5="",DATE(1900,1,1),$C$5),'Operações'!$A$4:$A$603,"&lt;="&amp;IF($E$5="",DATE(2999,12,31),$E$5),'Operações'!$H$4:$H$603,Listas!$A$12),""))</f>
        <v/>
      </c>
    </row>
    <row r="64">
      <c r="B64" s="9" t="inlineStr">
        <is>
          <t>Preencha os setups na aba Listas. Se um setup produz quase todos os seus gains, considere especializar-se nele.</t>
        </is>
      </c>
    </row>
    <row r="67" ht="22" customHeight="1">
      <c r="B67" s="36" t="inlineStr">
        <is>
          <t>CHECKLIST PRÉ-OPERAÇÃO</t>
        </is>
      </c>
      <c r="C67" s="37" t="n"/>
      <c r="D67" s="37" t="n"/>
      <c r="E67" s="37" t="n"/>
      <c r="F67" s="37" t="n"/>
      <c r="G67" s="37" t="n"/>
      <c r="H67" s="37" t="n"/>
    </row>
    <row r="68" ht="26" customHeight="1">
      <c r="B68" s="38" t="inlineStr">
        <is>
          <t>Passei o checklist?</t>
        </is>
      </c>
      <c r="C68" s="39" t="inlineStr">
        <is>
          <t>Operações</t>
        </is>
      </c>
      <c r="D68" s="39" t="inlineStr">
        <is>
          <t>Resultado (R$)</t>
        </is>
      </c>
      <c r="E68" s="39" t="inlineStr">
        <is>
          <t>Média em R</t>
        </is>
      </c>
      <c r="F68" s="39" t="inlineStr">
        <is>
          <t>Taxa de acerto</t>
        </is>
      </c>
      <c r="G68" s="39" t="inlineStr">
        <is>
          <t>% fora do plano</t>
        </is>
      </c>
      <c r="H68" s="39" t="inlineStr"/>
    </row>
    <row r="69">
      <c r="B69" s="43" t="inlineStr">
        <is>
          <t>Sim</t>
        </is>
      </c>
      <c r="C69" s="47">
        <f>COUNTIFS('Operações'!$A$4:$A$603,"&gt;="&amp;IF($C$5="",DATE(1900,1,1),$C$5),'Operações'!$A$4:$A$603,"&lt;="&amp;IF($E$5="",DATE(2999,12,31),$E$5),'Operações'!$Q$4:$Q$603,"Sim")</f>
        <v/>
      </c>
      <c r="D69" s="46">
        <f>SUMIFS('Operações'!$N$4:$N$603,'Operações'!$A$4:$A$603,"&gt;="&amp;IF($C$5="",DATE(1900,1,1),$C$5),'Operações'!$A$4:$A$603,"&lt;="&amp;IF($E$5="",DATE(2999,12,31),$E$5),'Operações'!$Q$4:$Q$603,"Sim")</f>
        <v/>
      </c>
      <c r="E69" s="44">
        <f>IFERROR(AVERAGEIFS('Operações'!$O$4:$O$603,'Operações'!$A$4:$A$603,"&gt;="&amp;IF($C$5="",DATE(1900,1,1),$C$5),'Operações'!$A$4:$A$603,"&lt;="&amp;IF($E$5="",DATE(2999,12,31),$E$5),'Operações'!$Q$4:$Q$603,"Sim"),"")</f>
        <v/>
      </c>
      <c r="F69" s="45">
        <f>IFERROR(COUNTIFS('Operações'!$A$4:$A$603,"&gt;="&amp;IF($C$5="",DATE(1900,1,1),$C$5),'Operações'!$A$4:$A$603,"&lt;="&amp;IF($E$5="",DATE(2999,12,31),$E$5),'Operações'!$Q$4:$Q$603,"Sim",'Operações'!$N$4:$N$603,"&gt;0")/COUNTIFS('Operações'!$A$4:$A$603,"&gt;="&amp;IF($C$5="",DATE(1900,1,1),$C$5),'Operações'!$A$4:$A$603,"&lt;="&amp;IF($E$5="",DATE(2999,12,31),$E$5),'Operações'!$Q$4:$Q$603,"Sim"),"")</f>
        <v/>
      </c>
      <c r="G69" s="45">
        <f>IFERROR((COUNTIFS('Operações'!$A$4:$A$603,"&gt;="&amp;IF($C$5="",DATE(1900,1,1),$C$5),'Operações'!$A$4:$A$603,"&lt;="&amp;IF($E$5="",DATE(2999,12,31),$E$5),'Operações'!$Q$4:$Q$603,"Sim",'Operações'!$P$4:$P$603,"Não")+COUNTIFS('Operações'!$A$4:$A$603,"&gt;="&amp;IF($C$5="",DATE(1900,1,1),$C$5),'Operações'!$A$4:$A$603,"&lt;="&amp;IF($E$5="",DATE(2999,12,31),$E$5),'Operações'!$Q$4:$Q$603,"Sim",'Operações'!$P$4:$P$603,"Parcialmente"))/COUNTIFS('Operações'!$A$4:$A$603,"&gt;="&amp;IF($C$5="",DATE(1900,1,1),$C$5),'Operações'!$A$4:$A$603,"&lt;="&amp;IF($E$5="",DATE(2999,12,31),$E$5),'Operações'!$Q$4:$Q$603,"Sim"),"")</f>
        <v/>
      </c>
    </row>
    <row r="70">
      <c r="B70" s="43" t="inlineStr">
        <is>
          <t>Não</t>
        </is>
      </c>
      <c r="C70" s="47">
        <f>COUNTIFS('Operações'!$A$4:$A$603,"&gt;="&amp;IF($C$5="",DATE(1900,1,1),$C$5),'Operações'!$A$4:$A$603,"&lt;="&amp;IF($E$5="",DATE(2999,12,31),$E$5),'Operações'!$Q$4:$Q$603,"Não")</f>
        <v/>
      </c>
      <c r="D70" s="46">
        <f>SUMIFS('Operações'!$N$4:$N$603,'Operações'!$A$4:$A$603,"&gt;="&amp;IF($C$5="",DATE(1900,1,1),$C$5),'Operações'!$A$4:$A$603,"&lt;="&amp;IF($E$5="",DATE(2999,12,31),$E$5),'Operações'!$Q$4:$Q$603,"Não")</f>
        <v/>
      </c>
      <c r="E70" s="44">
        <f>IFERROR(AVERAGEIFS('Operações'!$O$4:$O$603,'Operações'!$A$4:$A$603,"&gt;="&amp;IF($C$5="",DATE(1900,1,1),$C$5),'Operações'!$A$4:$A$603,"&lt;="&amp;IF($E$5="",DATE(2999,12,31),$E$5),'Operações'!$Q$4:$Q$603,"Não"),"")</f>
        <v/>
      </c>
      <c r="F70" s="45">
        <f>IFERROR(COUNTIFS('Operações'!$A$4:$A$603,"&gt;="&amp;IF($C$5="",DATE(1900,1,1),$C$5),'Operações'!$A$4:$A$603,"&lt;="&amp;IF($E$5="",DATE(2999,12,31),$E$5),'Operações'!$Q$4:$Q$603,"Não",'Operações'!$N$4:$N$603,"&gt;0")/COUNTIFS('Operações'!$A$4:$A$603,"&gt;="&amp;IF($C$5="",DATE(1900,1,1),$C$5),'Operações'!$A$4:$A$603,"&lt;="&amp;IF($E$5="",DATE(2999,12,31),$E$5),'Operações'!$Q$4:$Q$603,"Não"),"")</f>
        <v/>
      </c>
      <c r="G70" s="45">
        <f>IFERROR((COUNTIFS('Operações'!$A$4:$A$603,"&gt;="&amp;IF($C$5="",DATE(1900,1,1),$C$5),'Operações'!$A$4:$A$603,"&lt;="&amp;IF($E$5="",DATE(2999,12,31),$E$5),'Operações'!$Q$4:$Q$603,"Não",'Operações'!$P$4:$P$603,"Não")+COUNTIFS('Operações'!$A$4:$A$603,"&gt;="&amp;IF($C$5="",DATE(1900,1,1),$C$5),'Operações'!$A$4:$A$603,"&lt;="&amp;IF($E$5="",DATE(2999,12,31),$E$5),'Operações'!$Q$4:$Q$603,"Não",'Operações'!$P$4:$P$603,"Parcialmente"))/COUNTIFS('Operações'!$A$4:$A$603,"&gt;="&amp;IF($C$5="",DATE(1900,1,1),$C$5),'Operações'!$A$4:$A$603,"&lt;="&amp;IF($E$5="",DATE(2999,12,31),$E$5),'Operações'!$Q$4:$Q$603,"Não"),"")</f>
        <v/>
      </c>
    </row>
    <row r="72">
      <c r="B72" s="56" t="inlineStr">
        <is>
          <t>themindtrading.com.br/materiaisdeapoio  ·  Livro MindTrading, Capítulo 14</t>
        </is>
      </c>
    </row>
  </sheetData>
  <mergeCells count="1">
    <mergeCell ref="D22:H22"/>
  </mergeCells>
  <conditionalFormatting sqref="C22">
    <cfRule type="cellIs" priority="1" operator="greaterThan" dxfId="4">
      <formula>0.2</formula>
    </cfRule>
    <cfRule type="cellIs" priority="2" operator="lessThanOrEqual" dxfId="5">
      <formula>0.2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I59"/>
  <sheetViews>
    <sheetView showGridLines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16" customWidth="1" min="2" max="2"/>
    <col width="13" customWidth="1" min="3" max="3"/>
    <col width="15" customWidth="1" min="4" max="4"/>
    <col width="15" customWidth="1" min="5" max="5"/>
    <col width="16" customWidth="1" min="6" max="6"/>
    <col width="16" customWidth="1" min="7" max="7"/>
    <col width="18" customWidth="1" min="8" max="8"/>
    <col width="20" customWidth="1" min="9" max="9"/>
  </cols>
  <sheetData>
    <row r="2">
      <c r="B2" s="31" t="inlineStr">
        <is>
          <t>RESUMO SEMANAL</t>
        </is>
      </c>
    </row>
    <row r="3">
      <c r="B3" s="32" t="inlineStr">
        <is>
          <t>As semanas aparecem sozinhas a partir da primeira operação registrada. Leve estes números para a Autoavaliação Semanal do Diário Humano.</t>
        </is>
      </c>
    </row>
    <row r="5" ht="30" customHeight="1">
      <c r="B5" s="57" t="inlineStr">
        <is>
          <t>Semana (segunda)</t>
        </is>
      </c>
      <c r="C5" s="57" t="inlineStr">
        <is>
          <t>Operações</t>
        </is>
      </c>
      <c r="D5" s="57" t="inlineStr">
        <is>
          <t>Dentro do plano</t>
        </is>
      </c>
      <c r="E5" s="57" t="inlineStr">
        <is>
          <t>% dentro do plano</t>
        </is>
      </c>
      <c r="F5" s="57" t="inlineStr">
        <is>
          <t>Resultado (R$)</t>
        </is>
      </c>
      <c r="G5" s="57" t="inlineStr">
        <is>
          <t>Média em R</t>
        </is>
      </c>
      <c r="H5" s="57" t="inlineStr">
        <is>
          <t>Drawdown na semana</t>
        </is>
      </c>
      <c r="I5" s="57" t="inlineStr">
        <is>
          <t>Autoavaliação feita?</t>
        </is>
      </c>
    </row>
    <row r="6">
      <c r="B6" s="58">
        <f>IF(COUNT('Operações'!$A$4:$A$603)=0,"",MIN('Operações'!$A$4:$A$603)-WEEKDAY(MIN('Operações'!$A$4:$A$603),3))</f>
        <v/>
      </c>
      <c r="C6" s="59">
        <f>IF($B6="","",COUNTIFS('Operações'!$B$4:$B$603,$B6))</f>
        <v/>
      </c>
      <c r="D6" s="59">
        <f>IF($B6="","",COUNTIFS('Operações'!$B$4:$B$603,$B6,'Operações'!$P$4:$P$603,"Sim"))</f>
        <v/>
      </c>
      <c r="E6" s="60">
        <f>IF($B6="","",IFERROR($D6/$C6,""))</f>
        <v/>
      </c>
      <c r="F6" s="61">
        <f>IF($B6="","",SUMIFS('Operações'!$N$4:$N$603,'Operações'!$B$4:$B$603,$B6))</f>
        <v/>
      </c>
      <c r="G6" s="62">
        <f>IF($B6="","",IFERROR(AVERAGEIFS('Operações'!$O$4:$O$603,'Operações'!$B$4:$B$603,$B6),""))</f>
        <v/>
      </c>
      <c r="H6" s="61">
        <f>IF($B6="","",-SUMPRODUCT(MAX(('Operações'!$B$4:$B$603=$B6)*(-'Operações'!$W$4:$W$603))))</f>
        <v/>
      </c>
      <c r="I6" s="63" t="n"/>
    </row>
    <row r="7">
      <c r="B7" s="58">
        <f>IF($B6="","",IF($B6+7&gt;MAX('Operações'!$A$4:$A$603),"",$B6+7))</f>
        <v/>
      </c>
      <c r="C7" s="59">
        <f>IF($B7="","",COUNTIFS('Operações'!$B$4:$B$603,$B7))</f>
        <v/>
      </c>
      <c r="D7" s="59">
        <f>IF($B7="","",COUNTIFS('Operações'!$B$4:$B$603,$B7,'Operações'!$P$4:$P$603,"Sim"))</f>
        <v/>
      </c>
      <c r="E7" s="60">
        <f>IF($B7="","",IFERROR($D7/$C7,""))</f>
        <v/>
      </c>
      <c r="F7" s="61">
        <f>IF($B7="","",SUMIFS('Operações'!$N$4:$N$603,'Operações'!$B$4:$B$603,$B7))</f>
        <v/>
      </c>
      <c r="G7" s="62">
        <f>IF($B7="","",IFERROR(AVERAGEIFS('Operações'!$O$4:$O$603,'Operações'!$B$4:$B$603,$B7),""))</f>
        <v/>
      </c>
      <c r="H7" s="61">
        <f>IF($B7="","",-SUMPRODUCT(MAX(('Operações'!$B$4:$B$603=$B7)*(-'Operações'!$W$4:$W$603))))</f>
        <v/>
      </c>
      <c r="I7" s="63" t="n"/>
    </row>
    <row r="8">
      <c r="B8" s="58">
        <f>IF($B7="","",IF($B7+7&gt;MAX('Operações'!$A$4:$A$603),"",$B7+7))</f>
        <v/>
      </c>
      <c r="C8" s="59">
        <f>IF($B8="","",COUNTIFS('Operações'!$B$4:$B$603,$B8))</f>
        <v/>
      </c>
      <c r="D8" s="59">
        <f>IF($B8="","",COUNTIFS('Operações'!$B$4:$B$603,$B8,'Operações'!$P$4:$P$603,"Sim"))</f>
        <v/>
      </c>
      <c r="E8" s="60">
        <f>IF($B8="","",IFERROR($D8/$C8,""))</f>
        <v/>
      </c>
      <c r="F8" s="61">
        <f>IF($B8="","",SUMIFS('Operações'!$N$4:$N$603,'Operações'!$B$4:$B$603,$B8))</f>
        <v/>
      </c>
      <c r="G8" s="62">
        <f>IF($B8="","",IFERROR(AVERAGEIFS('Operações'!$O$4:$O$603,'Operações'!$B$4:$B$603,$B8),""))</f>
        <v/>
      </c>
      <c r="H8" s="61">
        <f>IF($B8="","",-SUMPRODUCT(MAX(('Operações'!$B$4:$B$603=$B8)*(-'Operações'!$W$4:$W$603))))</f>
        <v/>
      </c>
      <c r="I8" s="63" t="n"/>
    </row>
    <row r="9">
      <c r="B9" s="58">
        <f>IF($B8="","",IF($B8+7&gt;MAX('Operações'!$A$4:$A$603),"",$B8+7))</f>
        <v/>
      </c>
      <c r="C9" s="59">
        <f>IF($B9="","",COUNTIFS('Operações'!$B$4:$B$603,$B9))</f>
        <v/>
      </c>
      <c r="D9" s="59">
        <f>IF($B9="","",COUNTIFS('Operações'!$B$4:$B$603,$B9,'Operações'!$P$4:$P$603,"Sim"))</f>
        <v/>
      </c>
      <c r="E9" s="60">
        <f>IF($B9="","",IFERROR($D9/$C9,""))</f>
        <v/>
      </c>
      <c r="F9" s="61">
        <f>IF($B9="","",SUMIFS('Operações'!$N$4:$N$603,'Operações'!$B$4:$B$603,$B9))</f>
        <v/>
      </c>
      <c r="G9" s="62">
        <f>IF($B9="","",IFERROR(AVERAGEIFS('Operações'!$O$4:$O$603,'Operações'!$B$4:$B$603,$B9),""))</f>
        <v/>
      </c>
      <c r="H9" s="61">
        <f>IF($B9="","",-SUMPRODUCT(MAX(('Operações'!$B$4:$B$603=$B9)*(-'Operações'!$W$4:$W$603))))</f>
        <v/>
      </c>
      <c r="I9" s="63" t="n"/>
    </row>
    <row r="10">
      <c r="B10" s="58">
        <f>IF($B9="","",IF($B9+7&gt;MAX('Operações'!$A$4:$A$603),"",$B9+7))</f>
        <v/>
      </c>
      <c r="C10" s="59">
        <f>IF($B10="","",COUNTIFS('Operações'!$B$4:$B$603,$B10))</f>
        <v/>
      </c>
      <c r="D10" s="59">
        <f>IF($B10="","",COUNTIFS('Operações'!$B$4:$B$603,$B10,'Operações'!$P$4:$P$603,"Sim"))</f>
        <v/>
      </c>
      <c r="E10" s="60">
        <f>IF($B10="","",IFERROR($D10/$C10,""))</f>
        <v/>
      </c>
      <c r="F10" s="61">
        <f>IF($B10="","",SUMIFS('Operações'!$N$4:$N$603,'Operações'!$B$4:$B$603,$B10))</f>
        <v/>
      </c>
      <c r="G10" s="62">
        <f>IF($B10="","",IFERROR(AVERAGEIFS('Operações'!$O$4:$O$603,'Operações'!$B$4:$B$603,$B10),""))</f>
        <v/>
      </c>
      <c r="H10" s="61">
        <f>IF($B10="","",-SUMPRODUCT(MAX(('Operações'!$B$4:$B$603=$B10)*(-'Operações'!$W$4:$W$603))))</f>
        <v/>
      </c>
      <c r="I10" s="63" t="n"/>
    </row>
    <row r="11">
      <c r="B11" s="58">
        <f>IF($B10="","",IF($B10+7&gt;MAX('Operações'!$A$4:$A$603),"",$B10+7))</f>
        <v/>
      </c>
      <c r="C11" s="59">
        <f>IF($B11="","",COUNTIFS('Operações'!$B$4:$B$603,$B11))</f>
        <v/>
      </c>
      <c r="D11" s="59">
        <f>IF($B11="","",COUNTIFS('Operações'!$B$4:$B$603,$B11,'Operações'!$P$4:$P$603,"Sim"))</f>
        <v/>
      </c>
      <c r="E11" s="60">
        <f>IF($B11="","",IFERROR($D11/$C11,""))</f>
        <v/>
      </c>
      <c r="F11" s="61">
        <f>IF($B11="","",SUMIFS('Operações'!$N$4:$N$603,'Operações'!$B$4:$B$603,$B11))</f>
        <v/>
      </c>
      <c r="G11" s="62">
        <f>IF($B11="","",IFERROR(AVERAGEIFS('Operações'!$O$4:$O$603,'Operações'!$B$4:$B$603,$B11),""))</f>
        <v/>
      </c>
      <c r="H11" s="61">
        <f>IF($B11="","",-SUMPRODUCT(MAX(('Operações'!$B$4:$B$603=$B11)*(-'Operações'!$W$4:$W$603))))</f>
        <v/>
      </c>
      <c r="I11" s="63" t="n"/>
    </row>
    <row r="12">
      <c r="B12" s="58">
        <f>IF($B11="","",IF($B11+7&gt;MAX('Operações'!$A$4:$A$603),"",$B11+7))</f>
        <v/>
      </c>
      <c r="C12" s="59">
        <f>IF($B12="","",COUNTIFS('Operações'!$B$4:$B$603,$B12))</f>
        <v/>
      </c>
      <c r="D12" s="59">
        <f>IF($B12="","",COUNTIFS('Operações'!$B$4:$B$603,$B12,'Operações'!$P$4:$P$603,"Sim"))</f>
        <v/>
      </c>
      <c r="E12" s="60">
        <f>IF($B12="","",IFERROR($D12/$C12,""))</f>
        <v/>
      </c>
      <c r="F12" s="61">
        <f>IF($B12="","",SUMIFS('Operações'!$N$4:$N$603,'Operações'!$B$4:$B$603,$B12))</f>
        <v/>
      </c>
      <c r="G12" s="62">
        <f>IF($B12="","",IFERROR(AVERAGEIFS('Operações'!$O$4:$O$603,'Operações'!$B$4:$B$603,$B12),""))</f>
        <v/>
      </c>
      <c r="H12" s="61">
        <f>IF($B12="","",-SUMPRODUCT(MAX(('Operações'!$B$4:$B$603=$B12)*(-'Operações'!$W$4:$W$603))))</f>
        <v/>
      </c>
      <c r="I12" s="63" t="n"/>
    </row>
    <row r="13">
      <c r="B13" s="58">
        <f>IF($B12="","",IF($B12+7&gt;MAX('Operações'!$A$4:$A$603),"",$B12+7))</f>
        <v/>
      </c>
      <c r="C13" s="59">
        <f>IF($B13="","",COUNTIFS('Operações'!$B$4:$B$603,$B13))</f>
        <v/>
      </c>
      <c r="D13" s="59">
        <f>IF($B13="","",COUNTIFS('Operações'!$B$4:$B$603,$B13,'Operações'!$P$4:$P$603,"Sim"))</f>
        <v/>
      </c>
      <c r="E13" s="60">
        <f>IF($B13="","",IFERROR($D13/$C13,""))</f>
        <v/>
      </c>
      <c r="F13" s="61">
        <f>IF($B13="","",SUMIFS('Operações'!$N$4:$N$603,'Operações'!$B$4:$B$603,$B13))</f>
        <v/>
      </c>
      <c r="G13" s="62">
        <f>IF($B13="","",IFERROR(AVERAGEIFS('Operações'!$O$4:$O$603,'Operações'!$B$4:$B$603,$B13),""))</f>
        <v/>
      </c>
      <c r="H13" s="61">
        <f>IF($B13="","",-SUMPRODUCT(MAX(('Operações'!$B$4:$B$603=$B13)*(-'Operações'!$W$4:$W$603))))</f>
        <v/>
      </c>
      <c r="I13" s="63" t="n"/>
    </row>
    <row r="14">
      <c r="B14" s="58">
        <f>IF($B13="","",IF($B13+7&gt;MAX('Operações'!$A$4:$A$603),"",$B13+7))</f>
        <v/>
      </c>
      <c r="C14" s="59">
        <f>IF($B14="","",COUNTIFS('Operações'!$B$4:$B$603,$B14))</f>
        <v/>
      </c>
      <c r="D14" s="59">
        <f>IF($B14="","",COUNTIFS('Operações'!$B$4:$B$603,$B14,'Operações'!$P$4:$P$603,"Sim"))</f>
        <v/>
      </c>
      <c r="E14" s="60">
        <f>IF($B14="","",IFERROR($D14/$C14,""))</f>
        <v/>
      </c>
      <c r="F14" s="61">
        <f>IF($B14="","",SUMIFS('Operações'!$N$4:$N$603,'Operações'!$B$4:$B$603,$B14))</f>
        <v/>
      </c>
      <c r="G14" s="62">
        <f>IF($B14="","",IFERROR(AVERAGEIFS('Operações'!$O$4:$O$603,'Operações'!$B$4:$B$603,$B14),""))</f>
        <v/>
      </c>
      <c r="H14" s="61">
        <f>IF($B14="","",-SUMPRODUCT(MAX(('Operações'!$B$4:$B$603=$B14)*(-'Operações'!$W$4:$W$603))))</f>
        <v/>
      </c>
      <c r="I14" s="63" t="n"/>
    </row>
    <row r="15">
      <c r="B15" s="58">
        <f>IF($B14="","",IF($B14+7&gt;MAX('Operações'!$A$4:$A$603),"",$B14+7))</f>
        <v/>
      </c>
      <c r="C15" s="59">
        <f>IF($B15="","",COUNTIFS('Operações'!$B$4:$B$603,$B15))</f>
        <v/>
      </c>
      <c r="D15" s="59">
        <f>IF($B15="","",COUNTIFS('Operações'!$B$4:$B$603,$B15,'Operações'!$P$4:$P$603,"Sim"))</f>
        <v/>
      </c>
      <c r="E15" s="60">
        <f>IF($B15="","",IFERROR($D15/$C15,""))</f>
        <v/>
      </c>
      <c r="F15" s="61">
        <f>IF($B15="","",SUMIFS('Operações'!$N$4:$N$603,'Operações'!$B$4:$B$603,$B15))</f>
        <v/>
      </c>
      <c r="G15" s="62">
        <f>IF($B15="","",IFERROR(AVERAGEIFS('Operações'!$O$4:$O$603,'Operações'!$B$4:$B$603,$B15),""))</f>
        <v/>
      </c>
      <c r="H15" s="61">
        <f>IF($B15="","",-SUMPRODUCT(MAX(('Operações'!$B$4:$B$603=$B15)*(-'Operações'!$W$4:$W$603))))</f>
        <v/>
      </c>
      <c r="I15" s="63" t="n"/>
    </row>
    <row r="16">
      <c r="B16" s="58">
        <f>IF($B15="","",IF($B15+7&gt;MAX('Operações'!$A$4:$A$603),"",$B15+7))</f>
        <v/>
      </c>
      <c r="C16" s="59">
        <f>IF($B16="","",COUNTIFS('Operações'!$B$4:$B$603,$B16))</f>
        <v/>
      </c>
      <c r="D16" s="59">
        <f>IF($B16="","",COUNTIFS('Operações'!$B$4:$B$603,$B16,'Operações'!$P$4:$P$603,"Sim"))</f>
        <v/>
      </c>
      <c r="E16" s="60">
        <f>IF($B16="","",IFERROR($D16/$C16,""))</f>
        <v/>
      </c>
      <c r="F16" s="61">
        <f>IF($B16="","",SUMIFS('Operações'!$N$4:$N$603,'Operações'!$B$4:$B$603,$B16))</f>
        <v/>
      </c>
      <c r="G16" s="62">
        <f>IF($B16="","",IFERROR(AVERAGEIFS('Operações'!$O$4:$O$603,'Operações'!$B$4:$B$603,$B16),""))</f>
        <v/>
      </c>
      <c r="H16" s="61">
        <f>IF($B16="","",-SUMPRODUCT(MAX(('Operações'!$B$4:$B$603=$B16)*(-'Operações'!$W$4:$W$603))))</f>
        <v/>
      </c>
      <c r="I16" s="63" t="n"/>
    </row>
    <row r="17">
      <c r="B17" s="58">
        <f>IF($B16="","",IF($B16+7&gt;MAX('Operações'!$A$4:$A$603),"",$B16+7))</f>
        <v/>
      </c>
      <c r="C17" s="59">
        <f>IF($B17="","",COUNTIFS('Operações'!$B$4:$B$603,$B17))</f>
        <v/>
      </c>
      <c r="D17" s="59">
        <f>IF($B17="","",COUNTIFS('Operações'!$B$4:$B$603,$B17,'Operações'!$P$4:$P$603,"Sim"))</f>
        <v/>
      </c>
      <c r="E17" s="60">
        <f>IF($B17="","",IFERROR($D17/$C17,""))</f>
        <v/>
      </c>
      <c r="F17" s="61">
        <f>IF($B17="","",SUMIFS('Operações'!$N$4:$N$603,'Operações'!$B$4:$B$603,$B17))</f>
        <v/>
      </c>
      <c r="G17" s="62">
        <f>IF($B17="","",IFERROR(AVERAGEIFS('Operações'!$O$4:$O$603,'Operações'!$B$4:$B$603,$B17),""))</f>
        <v/>
      </c>
      <c r="H17" s="61">
        <f>IF($B17="","",-SUMPRODUCT(MAX(('Operações'!$B$4:$B$603=$B17)*(-'Operações'!$W$4:$W$603))))</f>
        <v/>
      </c>
      <c r="I17" s="63" t="n"/>
    </row>
    <row r="18">
      <c r="B18" s="58">
        <f>IF($B17="","",IF($B17+7&gt;MAX('Operações'!$A$4:$A$603),"",$B17+7))</f>
        <v/>
      </c>
      <c r="C18" s="59">
        <f>IF($B18="","",COUNTIFS('Operações'!$B$4:$B$603,$B18))</f>
        <v/>
      </c>
      <c r="D18" s="59">
        <f>IF($B18="","",COUNTIFS('Operações'!$B$4:$B$603,$B18,'Operações'!$P$4:$P$603,"Sim"))</f>
        <v/>
      </c>
      <c r="E18" s="60">
        <f>IF($B18="","",IFERROR($D18/$C18,""))</f>
        <v/>
      </c>
      <c r="F18" s="61">
        <f>IF($B18="","",SUMIFS('Operações'!$N$4:$N$603,'Operações'!$B$4:$B$603,$B18))</f>
        <v/>
      </c>
      <c r="G18" s="62">
        <f>IF($B18="","",IFERROR(AVERAGEIFS('Operações'!$O$4:$O$603,'Operações'!$B$4:$B$603,$B18),""))</f>
        <v/>
      </c>
      <c r="H18" s="61">
        <f>IF($B18="","",-SUMPRODUCT(MAX(('Operações'!$B$4:$B$603=$B18)*(-'Operações'!$W$4:$W$603))))</f>
        <v/>
      </c>
      <c r="I18" s="63" t="n"/>
    </row>
    <row r="19">
      <c r="B19" s="58">
        <f>IF($B18="","",IF($B18+7&gt;MAX('Operações'!$A$4:$A$603),"",$B18+7))</f>
        <v/>
      </c>
      <c r="C19" s="59">
        <f>IF($B19="","",COUNTIFS('Operações'!$B$4:$B$603,$B19))</f>
        <v/>
      </c>
      <c r="D19" s="59">
        <f>IF($B19="","",COUNTIFS('Operações'!$B$4:$B$603,$B19,'Operações'!$P$4:$P$603,"Sim"))</f>
        <v/>
      </c>
      <c r="E19" s="60">
        <f>IF($B19="","",IFERROR($D19/$C19,""))</f>
        <v/>
      </c>
      <c r="F19" s="61">
        <f>IF($B19="","",SUMIFS('Operações'!$N$4:$N$603,'Operações'!$B$4:$B$603,$B19))</f>
        <v/>
      </c>
      <c r="G19" s="62">
        <f>IF($B19="","",IFERROR(AVERAGEIFS('Operações'!$O$4:$O$603,'Operações'!$B$4:$B$603,$B19),""))</f>
        <v/>
      </c>
      <c r="H19" s="61">
        <f>IF($B19="","",-SUMPRODUCT(MAX(('Operações'!$B$4:$B$603=$B19)*(-'Operações'!$W$4:$W$603))))</f>
        <v/>
      </c>
      <c r="I19" s="63" t="n"/>
    </row>
    <row r="20">
      <c r="B20" s="58">
        <f>IF($B19="","",IF($B19+7&gt;MAX('Operações'!$A$4:$A$603),"",$B19+7))</f>
        <v/>
      </c>
      <c r="C20" s="59">
        <f>IF($B20="","",COUNTIFS('Operações'!$B$4:$B$603,$B20))</f>
        <v/>
      </c>
      <c r="D20" s="59">
        <f>IF($B20="","",COUNTIFS('Operações'!$B$4:$B$603,$B20,'Operações'!$P$4:$P$603,"Sim"))</f>
        <v/>
      </c>
      <c r="E20" s="60">
        <f>IF($B20="","",IFERROR($D20/$C20,""))</f>
        <v/>
      </c>
      <c r="F20" s="61">
        <f>IF($B20="","",SUMIFS('Operações'!$N$4:$N$603,'Operações'!$B$4:$B$603,$B20))</f>
        <v/>
      </c>
      <c r="G20" s="62">
        <f>IF($B20="","",IFERROR(AVERAGEIFS('Operações'!$O$4:$O$603,'Operações'!$B$4:$B$603,$B20),""))</f>
        <v/>
      </c>
      <c r="H20" s="61">
        <f>IF($B20="","",-SUMPRODUCT(MAX(('Operações'!$B$4:$B$603=$B20)*(-'Operações'!$W$4:$W$603))))</f>
        <v/>
      </c>
      <c r="I20" s="63" t="n"/>
    </row>
    <row r="21">
      <c r="B21" s="58">
        <f>IF($B20="","",IF($B20+7&gt;MAX('Operações'!$A$4:$A$603),"",$B20+7))</f>
        <v/>
      </c>
      <c r="C21" s="59">
        <f>IF($B21="","",COUNTIFS('Operações'!$B$4:$B$603,$B21))</f>
        <v/>
      </c>
      <c r="D21" s="59">
        <f>IF($B21="","",COUNTIFS('Operações'!$B$4:$B$603,$B21,'Operações'!$P$4:$P$603,"Sim"))</f>
        <v/>
      </c>
      <c r="E21" s="60">
        <f>IF($B21="","",IFERROR($D21/$C21,""))</f>
        <v/>
      </c>
      <c r="F21" s="61">
        <f>IF($B21="","",SUMIFS('Operações'!$N$4:$N$603,'Operações'!$B$4:$B$603,$B21))</f>
        <v/>
      </c>
      <c r="G21" s="62">
        <f>IF($B21="","",IFERROR(AVERAGEIFS('Operações'!$O$4:$O$603,'Operações'!$B$4:$B$603,$B21),""))</f>
        <v/>
      </c>
      <c r="H21" s="61">
        <f>IF($B21="","",-SUMPRODUCT(MAX(('Operações'!$B$4:$B$603=$B21)*(-'Operações'!$W$4:$W$603))))</f>
        <v/>
      </c>
      <c r="I21" s="63" t="n"/>
    </row>
    <row r="22">
      <c r="B22" s="58">
        <f>IF($B21="","",IF($B21+7&gt;MAX('Operações'!$A$4:$A$603),"",$B21+7))</f>
        <v/>
      </c>
      <c r="C22" s="59">
        <f>IF($B22="","",COUNTIFS('Operações'!$B$4:$B$603,$B22))</f>
        <v/>
      </c>
      <c r="D22" s="59">
        <f>IF($B22="","",COUNTIFS('Operações'!$B$4:$B$603,$B22,'Operações'!$P$4:$P$603,"Sim"))</f>
        <v/>
      </c>
      <c r="E22" s="60">
        <f>IF($B22="","",IFERROR($D22/$C22,""))</f>
        <v/>
      </c>
      <c r="F22" s="61">
        <f>IF($B22="","",SUMIFS('Operações'!$N$4:$N$603,'Operações'!$B$4:$B$603,$B22))</f>
        <v/>
      </c>
      <c r="G22" s="62">
        <f>IF($B22="","",IFERROR(AVERAGEIFS('Operações'!$O$4:$O$603,'Operações'!$B$4:$B$603,$B22),""))</f>
        <v/>
      </c>
      <c r="H22" s="61">
        <f>IF($B22="","",-SUMPRODUCT(MAX(('Operações'!$B$4:$B$603=$B22)*(-'Operações'!$W$4:$W$603))))</f>
        <v/>
      </c>
      <c r="I22" s="63" t="n"/>
    </row>
    <row r="23">
      <c r="B23" s="58">
        <f>IF($B22="","",IF($B22+7&gt;MAX('Operações'!$A$4:$A$603),"",$B22+7))</f>
        <v/>
      </c>
      <c r="C23" s="59">
        <f>IF($B23="","",COUNTIFS('Operações'!$B$4:$B$603,$B23))</f>
        <v/>
      </c>
      <c r="D23" s="59">
        <f>IF($B23="","",COUNTIFS('Operações'!$B$4:$B$603,$B23,'Operações'!$P$4:$P$603,"Sim"))</f>
        <v/>
      </c>
      <c r="E23" s="60">
        <f>IF($B23="","",IFERROR($D23/$C23,""))</f>
        <v/>
      </c>
      <c r="F23" s="61">
        <f>IF($B23="","",SUMIFS('Operações'!$N$4:$N$603,'Operações'!$B$4:$B$603,$B23))</f>
        <v/>
      </c>
      <c r="G23" s="62">
        <f>IF($B23="","",IFERROR(AVERAGEIFS('Operações'!$O$4:$O$603,'Operações'!$B$4:$B$603,$B23),""))</f>
        <v/>
      </c>
      <c r="H23" s="61">
        <f>IF($B23="","",-SUMPRODUCT(MAX(('Operações'!$B$4:$B$603=$B23)*(-'Operações'!$W$4:$W$603))))</f>
        <v/>
      </c>
      <c r="I23" s="63" t="n"/>
    </row>
    <row r="24">
      <c r="B24" s="58">
        <f>IF($B23="","",IF($B23+7&gt;MAX('Operações'!$A$4:$A$603),"",$B23+7))</f>
        <v/>
      </c>
      <c r="C24" s="59">
        <f>IF($B24="","",COUNTIFS('Operações'!$B$4:$B$603,$B24))</f>
        <v/>
      </c>
      <c r="D24" s="59">
        <f>IF($B24="","",COUNTIFS('Operações'!$B$4:$B$603,$B24,'Operações'!$P$4:$P$603,"Sim"))</f>
        <v/>
      </c>
      <c r="E24" s="60">
        <f>IF($B24="","",IFERROR($D24/$C24,""))</f>
        <v/>
      </c>
      <c r="F24" s="61">
        <f>IF($B24="","",SUMIFS('Operações'!$N$4:$N$603,'Operações'!$B$4:$B$603,$B24))</f>
        <v/>
      </c>
      <c r="G24" s="62">
        <f>IF($B24="","",IFERROR(AVERAGEIFS('Operações'!$O$4:$O$603,'Operações'!$B$4:$B$603,$B24),""))</f>
        <v/>
      </c>
      <c r="H24" s="61">
        <f>IF($B24="","",-SUMPRODUCT(MAX(('Operações'!$B$4:$B$603=$B24)*(-'Operações'!$W$4:$W$603))))</f>
        <v/>
      </c>
      <c r="I24" s="63" t="n"/>
    </row>
    <row r="25">
      <c r="B25" s="58">
        <f>IF($B24="","",IF($B24+7&gt;MAX('Operações'!$A$4:$A$603),"",$B24+7))</f>
        <v/>
      </c>
      <c r="C25" s="59">
        <f>IF($B25="","",COUNTIFS('Operações'!$B$4:$B$603,$B25))</f>
        <v/>
      </c>
      <c r="D25" s="59">
        <f>IF($B25="","",COUNTIFS('Operações'!$B$4:$B$603,$B25,'Operações'!$P$4:$P$603,"Sim"))</f>
        <v/>
      </c>
      <c r="E25" s="60">
        <f>IF($B25="","",IFERROR($D25/$C25,""))</f>
        <v/>
      </c>
      <c r="F25" s="61">
        <f>IF($B25="","",SUMIFS('Operações'!$N$4:$N$603,'Operações'!$B$4:$B$603,$B25))</f>
        <v/>
      </c>
      <c r="G25" s="62">
        <f>IF($B25="","",IFERROR(AVERAGEIFS('Operações'!$O$4:$O$603,'Operações'!$B$4:$B$603,$B25),""))</f>
        <v/>
      </c>
      <c r="H25" s="61">
        <f>IF($B25="","",-SUMPRODUCT(MAX(('Operações'!$B$4:$B$603=$B25)*(-'Operações'!$W$4:$W$603))))</f>
        <v/>
      </c>
      <c r="I25" s="63" t="n"/>
    </row>
    <row r="26">
      <c r="B26" s="58">
        <f>IF($B25="","",IF($B25+7&gt;MAX('Operações'!$A$4:$A$603),"",$B25+7))</f>
        <v/>
      </c>
      <c r="C26" s="59">
        <f>IF($B26="","",COUNTIFS('Operações'!$B$4:$B$603,$B26))</f>
        <v/>
      </c>
      <c r="D26" s="59">
        <f>IF($B26="","",COUNTIFS('Operações'!$B$4:$B$603,$B26,'Operações'!$P$4:$P$603,"Sim"))</f>
        <v/>
      </c>
      <c r="E26" s="60">
        <f>IF($B26="","",IFERROR($D26/$C26,""))</f>
        <v/>
      </c>
      <c r="F26" s="61">
        <f>IF($B26="","",SUMIFS('Operações'!$N$4:$N$603,'Operações'!$B$4:$B$603,$B26))</f>
        <v/>
      </c>
      <c r="G26" s="62">
        <f>IF($B26="","",IFERROR(AVERAGEIFS('Operações'!$O$4:$O$603,'Operações'!$B$4:$B$603,$B26),""))</f>
        <v/>
      </c>
      <c r="H26" s="61">
        <f>IF($B26="","",-SUMPRODUCT(MAX(('Operações'!$B$4:$B$603=$B26)*(-'Operações'!$W$4:$W$603))))</f>
        <v/>
      </c>
      <c r="I26" s="63" t="n"/>
    </row>
    <row r="27">
      <c r="B27" s="58">
        <f>IF($B26="","",IF($B26+7&gt;MAX('Operações'!$A$4:$A$603),"",$B26+7))</f>
        <v/>
      </c>
      <c r="C27" s="59">
        <f>IF($B27="","",COUNTIFS('Operações'!$B$4:$B$603,$B27))</f>
        <v/>
      </c>
      <c r="D27" s="59">
        <f>IF($B27="","",COUNTIFS('Operações'!$B$4:$B$603,$B27,'Operações'!$P$4:$P$603,"Sim"))</f>
        <v/>
      </c>
      <c r="E27" s="60">
        <f>IF($B27="","",IFERROR($D27/$C27,""))</f>
        <v/>
      </c>
      <c r="F27" s="61">
        <f>IF($B27="","",SUMIFS('Operações'!$N$4:$N$603,'Operações'!$B$4:$B$603,$B27))</f>
        <v/>
      </c>
      <c r="G27" s="62">
        <f>IF($B27="","",IFERROR(AVERAGEIFS('Operações'!$O$4:$O$603,'Operações'!$B$4:$B$603,$B27),""))</f>
        <v/>
      </c>
      <c r="H27" s="61">
        <f>IF($B27="","",-SUMPRODUCT(MAX(('Operações'!$B$4:$B$603=$B27)*(-'Operações'!$W$4:$W$603))))</f>
        <v/>
      </c>
      <c r="I27" s="63" t="n"/>
    </row>
    <row r="28">
      <c r="B28" s="58">
        <f>IF($B27="","",IF($B27+7&gt;MAX('Operações'!$A$4:$A$603),"",$B27+7))</f>
        <v/>
      </c>
      <c r="C28" s="59">
        <f>IF($B28="","",COUNTIFS('Operações'!$B$4:$B$603,$B28))</f>
        <v/>
      </c>
      <c r="D28" s="59">
        <f>IF($B28="","",COUNTIFS('Operações'!$B$4:$B$603,$B28,'Operações'!$P$4:$P$603,"Sim"))</f>
        <v/>
      </c>
      <c r="E28" s="60">
        <f>IF($B28="","",IFERROR($D28/$C28,""))</f>
        <v/>
      </c>
      <c r="F28" s="61">
        <f>IF($B28="","",SUMIFS('Operações'!$N$4:$N$603,'Operações'!$B$4:$B$603,$B28))</f>
        <v/>
      </c>
      <c r="G28" s="62">
        <f>IF($B28="","",IFERROR(AVERAGEIFS('Operações'!$O$4:$O$603,'Operações'!$B$4:$B$603,$B28),""))</f>
        <v/>
      </c>
      <c r="H28" s="61">
        <f>IF($B28="","",-SUMPRODUCT(MAX(('Operações'!$B$4:$B$603=$B28)*(-'Operações'!$W$4:$W$603))))</f>
        <v/>
      </c>
      <c r="I28" s="63" t="n"/>
    </row>
    <row r="29">
      <c r="B29" s="58">
        <f>IF($B28="","",IF($B28+7&gt;MAX('Operações'!$A$4:$A$603),"",$B28+7))</f>
        <v/>
      </c>
      <c r="C29" s="59">
        <f>IF($B29="","",COUNTIFS('Operações'!$B$4:$B$603,$B29))</f>
        <v/>
      </c>
      <c r="D29" s="59">
        <f>IF($B29="","",COUNTIFS('Operações'!$B$4:$B$603,$B29,'Operações'!$P$4:$P$603,"Sim"))</f>
        <v/>
      </c>
      <c r="E29" s="60">
        <f>IF($B29="","",IFERROR($D29/$C29,""))</f>
        <v/>
      </c>
      <c r="F29" s="61">
        <f>IF($B29="","",SUMIFS('Operações'!$N$4:$N$603,'Operações'!$B$4:$B$603,$B29))</f>
        <v/>
      </c>
      <c r="G29" s="62">
        <f>IF($B29="","",IFERROR(AVERAGEIFS('Operações'!$O$4:$O$603,'Operações'!$B$4:$B$603,$B29),""))</f>
        <v/>
      </c>
      <c r="H29" s="61">
        <f>IF($B29="","",-SUMPRODUCT(MAX(('Operações'!$B$4:$B$603=$B29)*(-'Operações'!$W$4:$W$603))))</f>
        <v/>
      </c>
      <c r="I29" s="63" t="n"/>
    </row>
    <row r="30">
      <c r="B30" s="58">
        <f>IF($B29="","",IF($B29+7&gt;MAX('Operações'!$A$4:$A$603),"",$B29+7))</f>
        <v/>
      </c>
      <c r="C30" s="59">
        <f>IF($B30="","",COUNTIFS('Operações'!$B$4:$B$603,$B30))</f>
        <v/>
      </c>
      <c r="D30" s="59">
        <f>IF($B30="","",COUNTIFS('Operações'!$B$4:$B$603,$B30,'Operações'!$P$4:$P$603,"Sim"))</f>
        <v/>
      </c>
      <c r="E30" s="60">
        <f>IF($B30="","",IFERROR($D30/$C30,""))</f>
        <v/>
      </c>
      <c r="F30" s="61">
        <f>IF($B30="","",SUMIFS('Operações'!$N$4:$N$603,'Operações'!$B$4:$B$603,$B30))</f>
        <v/>
      </c>
      <c r="G30" s="62">
        <f>IF($B30="","",IFERROR(AVERAGEIFS('Operações'!$O$4:$O$603,'Operações'!$B$4:$B$603,$B30),""))</f>
        <v/>
      </c>
      <c r="H30" s="61">
        <f>IF($B30="","",-SUMPRODUCT(MAX(('Operações'!$B$4:$B$603=$B30)*(-'Operações'!$W$4:$W$603))))</f>
        <v/>
      </c>
      <c r="I30" s="63" t="n"/>
    </row>
    <row r="31">
      <c r="B31" s="58">
        <f>IF($B30="","",IF($B30+7&gt;MAX('Operações'!$A$4:$A$603),"",$B30+7))</f>
        <v/>
      </c>
      <c r="C31" s="59">
        <f>IF($B31="","",COUNTIFS('Operações'!$B$4:$B$603,$B31))</f>
        <v/>
      </c>
      <c r="D31" s="59">
        <f>IF($B31="","",COUNTIFS('Operações'!$B$4:$B$603,$B31,'Operações'!$P$4:$P$603,"Sim"))</f>
        <v/>
      </c>
      <c r="E31" s="60">
        <f>IF($B31="","",IFERROR($D31/$C31,""))</f>
        <v/>
      </c>
      <c r="F31" s="61">
        <f>IF($B31="","",SUMIFS('Operações'!$N$4:$N$603,'Operações'!$B$4:$B$603,$B31))</f>
        <v/>
      </c>
      <c r="G31" s="62">
        <f>IF($B31="","",IFERROR(AVERAGEIFS('Operações'!$O$4:$O$603,'Operações'!$B$4:$B$603,$B31),""))</f>
        <v/>
      </c>
      <c r="H31" s="61">
        <f>IF($B31="","",-SUMPRODUCT(MAX(('Operações'!$B$4:$B$603=$B31)*(-'Operações'!$W$4:$W$603))))</f>
        <v/>
      </c>
      <c r="I31" s="63" t="n"/>
    </row>
    <row r="32">
      <c r="B32" s="58">
        <f>IF($B31="","",IF($B31+7&gt;MAX('Operações'!$A$4:$A$603),"",$B31+7))</f>
        <v/>
      </c>
      <c r="C32" s="59">
        <f>IF($B32="","",COUNTIFS('Operações'!$B$4:$B$603,$B32))</f>
        <v/>
      </c>
      <c r="D32" s="59">
        <f>IF($B32="","",COUNTIFS('Operações'!$B$4:$B$603,$B32,'Operações'!$P$4:$P$603,"Sim"))</f>
        <v/>
      </c>
      <c r="E32" s="60">
        <f>IF($B32="","",IFERROR($D32/$C32,""))</f>
        <v/>
      </c>
      <c r="F32" s="61">
        <f>IF($B32="","",SUMIFS('Operações'!$N$4:$N$603,'Operações'!$B$4:$B$603,$B32))</f>
        <v/>
      </c>
      <c r="G32" s="62">
        <f>IF($B32="","",IFERROR(AVERAGEIFS('Operações'!$O$4:$O$603,'Operações'!$B$4:$B$603,$B32),""))</f>
        <v/>
      </c>
      <c r="H32" s="61">
        <f>IF($B32="","",-SUMPRODUCT(MAX(('Operações'!$B$4:$B$603=$B32)*(-'Operações'!$W$4:$W$603))))</f>
        <v/>
      </c>
      <c r="I32" s="63" t="n"/>
    </row>
    <row r="33">
      <c r="B33" s="58">
        <f>IF($B32="","",IF($B32+7&gt;MAX('Operações'!$A$4:$A$603),"",$B32+7))</f>
        <v/>
      </c>
      <c r="C33" s="59">
        <f>IF($B33="","",COUNTIFS('Operações'!$B$4:$B$603,$B33))</f>
        <v/>
      </c>
      <c r="D33" s="59">
        <f>IF($B33="","",COUNTIFS('Operações'!$B$4:$B$603,$B33,'Operações'!$P$4:$P$603,"Sim"))</f>
        <v/>
      </c>
      <c r="E33" s="60">
        <f>IF($B33="","",IFERROR($D33/$C33,""))</f>
        <v/>
      </c>
      <c r="F33" s="61">
        <f>IF($B33="","",SUMIFS('Operações'!$N$4:$N$603,'Operações'!$B$4:$B$603,$B33))</f>
        <v/>
      </c>
      <c r="G33" s="62">
        <f>IF($B33="","",IFERROR(AVERAGEIFS('Operações'!$O$4:$O$603,'Operações'!$B$4:$B$603,$B33),""))</f>
        <v/>
      </c>
      <c r="H33" s="61">
        <f>IF($B33="","",-SUMPRODUCT(MAX(('Operações'!$B$4:$B$603=$B33)*(-'Operações'!$W$4:$W$603))))</f>
        <v/>
      </c>
      <c r="I33" s="63" t="n"/>
    </row>
    <row r="34">
      <c r="B34" s="58">
        <f>IF($B33="","",IF($B33+7&gt;MAX('Operações'!$A$4:$A$603),"",$B33+7))</f>
        <v/>
      </c>
      <c r="C34" s="59">
        <f>IF($B34="","",COUNTIFS('Operações'!$B$4:$B$603,$B34))</f>
        <v/>
      </c>
      <c r="D34" s="59">
        <f>IF($B34="","",COUNTIFS('Operações'!$B$4:$B$603,$B34,'Operações'!$P$4:$P$603,"Sim"))</f>
        <v/>
      </c>
      <c r="E34" s="60">
        <f>IF($B34="","",IFERROR($D34/$C34,""))</f>
        <v/>
      </c>
      <c r="F34" s="61">
        <f>IF($B34="","",SUMIFS('Operações'!$N$4:$N$603,'Operações'!$B$4:$B$603,$B34))</f>
        <v/>
      </c>
      <c r="G34" s="62">
        <f>IF($B34="","",IFERROR(AVERAGEIFS('Operações'!$O$4:$O$603,'Operações'!$B$4:$B$603,$B34),""))</f>
        <v/>
      </c>
      <c r="H34" s="61">
        <f>IF($B34="","",-SUMPRODUCT(MAX(('Operações'!$B$4:$B$603=$B34)*(-'Operações'!$W$4:$W$603))))</f>
        <v/>
      </c>
      <c r="I34" s="63" t="n"/>
    </row>
    <row r="35">
      <c r="B35" s="58">
        <f>IF($B34="","",IF($B34+7&gt;MAX('Operações'!$A$4:$A$603),"",$B34+7))</f>
        <v/>
      </c>
      <c r="C35" s="59">
        <f>IF($B35="","",COUNTIFS('Operações'!$B$4:$B$603,$B35))</f>
        <v/>
      </c>
      <c r="D35" s="59">
        <f>IF($B35="","",COUNTIFS('Operações'!$B$4:$B$603,$B35,'Operações'!$P$4:$P$603,"Sim"))</f>
        <v/>
      </c>
      <c r="E35" s="60">
        <f>IF($B35="","",IFERROR($D35/$C35,""))</f>
        <v/>
      </c>
      <c r="F35" s="61">
        <f>IF($B35="","",SUMIFS('Operações'!$N$4:$N$603,'Operações'!$B$4:$B$603,$B35))</f>
        <v/>
      </c>
      <c r="G35" s="62">
        <f>IF($B35="","",IFERROR(AVERAGEIFS('Operações'!$O$4:$O$603,'Operações'!$B$4:$B$603,$B35),""))</f>
        <v/>
      </c>
      <c r="H35" s="61">
        <f>IF($B35="","",-SUMPRODUCT(MAX(('Operações'!$B$4:$B$603=$B35)*(-'Operações'!$W$4:$W$603))))</f>
        <v/>
      </c>
      <c r="I35" s="63" t="n"/>
    </row>
    <row r="36">
      <c r="B36" s="58">
        <f>IF($B35="","",IF($B35+7&gt;MAX('Operações'!$A$4:$A$603),"",$B35+7))</f>
        <v/>
      </c>
      <c r="C36" s="59">
        <f>IF($B36="","",COUNTIFS('Operações'!$B$4:$B$603,$B36))</f>
        <v/>
      </c>
      <c r="D36" s="59">
        <f>IF($B36="","",COUNTIFS('Operações'!$B$4:$B$603,$B36,'Operações'!$P$4:$P$603,"Sim"))</f>
        <v/>
      </c>
      <c r="E36" s="60">
        <f>IF($B36="","",IFERROR($D36/$C36,""))</f>
        <v/>
      </c>
      <c r="F36" s="61">
        <f>IF($B36="","",SUMIFS('Operações'!$N$4:$N$603,'Operações'!$B$4:$B$603,$B36))</f>
        <v/>
      </c>
      <c r="G36" s="62">
        <f>IF($B36="","",IFERROR(AVERAGEIFS('Operações'!$O$4:$O$603,'Operações'!$B$4:$B$603,$B36),""))</f>
        <v/>
      </c>
      <c r="H36" s="61">
        <f>IF($B36="","",-SUMPRODUCT(MAX(('Operações'!$B$4:$B$603=$B36)*(-'Operações'!$W$4:$W$603))))</f>
        <v/>
      </c>
      <c r="I36" s="63" t="n"/>
    </row>
    <row r="37">
      <c r="B37" s="58">
        <f>IF($B36="","",IF($B36+7&gt;MAX('Operações'!$A$4:$A$603),"",$B36+7))</f>
        <v/>
      </c>
      <c r="C37" s="59">
        <f>IF($B37="","",COUNTIFS('Operações'!$B$4:$B$603,$B37))</f>
        <v/>
      </c>
      <c r="D37" s="59">
        <f>IF($B37="","",COUNTIFS('Operações'!$B$4:$B$603,$B37,'Operações'!$P$4:$P$603,"Sim"))</f>
        <v/>
      </c>
      <c r="E37" s="60">
        <f>IF($B37="","",IFERROR($D37/$C37,""))</f>
        <v/>
      </c>
      <c r="F37" s="61">
        <f>IF($B37="","",SUMIFS('Operações'!$N$4:$N$603,'Operações'!$B$4:$B$603,$B37))</f>
        <v/>
      </c>
      <c r="G37" s="62">
        <f>IF($B37="","",IFERROR(AVERAGEIFS('Operações'!$O$4:$O$603,'Operações'!$B$4:$B$603,$B37),""))</f>
        <v/>
      </c>
      <c r="H37" s="61">
        <f>IF($B37="","",-SUMPRODUCT(MAX(('Operações'!$B$4:$B$603=$B37)*(-'Operações'!$W$4:$W$603))))</f>
        <v/>
      </c>
      <c r="I37" s="63" t="n"/>
    </row>
    <row r="38">
      <c r="B38" s="58">
        <f>IF($B37="","",IF($B37+7&gt;MAX('Operações'!$A$4:$A$603),"",$B37+7))</f>
        <v/>
      </c>
      <c r="C38" s="59">
        <f>IF($B38="","",COUNTIFS('Operações'!$B$4:$B$603,$B38))</f>
        <v/>
      </c>
      <c r="D38" s="59">
        <f>IF($B38="","",COUNTIFS('Operações'!$B$4:$B$603,$B38,'Operações'!$P$4:$P$603,"Sim"))</f>
        <v/>
      </c>
      <c r="E38" s="60">
        <f>IF($B38="","",IFERROR($D38/$C38,""))</f>
        <v/>
      </c>
      <c r="F38" s="61">
        <f>IF($B38="","",SUMIFS('Operações'!$N$4:$N$603,'Operações'!$B$4:$B$603,$B38))</f>
        <v/>
      </c>
      <c r="G38" s="62">
        <f>IF($B38="","",IFERROR(AVERAGEIFS('Operações'!$O$4:$O$603,'Operações'!$B$4:$B$603,$B38),""))</f>
        <v/>
      </c>
      <c r="H38" s="61">
        <f>IF($B38="","",-SUMPRODUCT(MAX(('Operações'!$B$4:$B$603=$B38)*(-'Operações'!$W$4:$W$603))))</f>
        <v/>
      </c>
      <c r="I38" s="63" t="n"/>
    </row>
    <row r="39">
      <c r="B39" s="58">
        <f>IF($B38="","",IF($B38+7&gt;MAX('Operações'!$A$4:$A$603),"",$B38+7))</f>
        <v/>
      </c>
      <c r="C39" s="59">
        <f>IF($B39="","",COUNTIFS('Operações'!$B$4:$B$603,$B39))</f>
        <v/>
      </c>
      <c r="D39" s="59">
        <f>IF($B39="","",COUNTIFS('Operações'!$B$4:$B$603,$B39,'Operações'!$P$4:$P$603,"Sim"))</f>
        <v/>
      </c>
      <c r="E39" s="60">
        <f>IF($B39="","",IFERROR($D39/$C39,""))</f>
        <v/>
      </c>
      <c r="F39" s="61">
        <f>IF($B39="","",SUMIFS('Operações'!$N$4:$N$603,'Operações'!$B$4:$B$603,$B39))</f>
        <v/>
      </c>
      <c r="G39" s="62">
        <f>IF($B39="","",IFERROR(AVERAGEIFS('Operações'!$O$4:$O$603,'Operações'!$B$4:$B$603,$B39),""))</f>
        <v/>
      </c>
      <c r="H39" s="61">
        <f>IF($B39="","",-SUMPRODUCT(MAX(('Operações'!$B$4:$B$603=$B39)*(-'Operações'!$W$4:$W$603))))</f>
        <v/>
      </c>
      <c r="I39" s="63" t="n"/>
    </row>
    <row r="40">
      <c r="B40" s="58">
        <f>IF($B39="","",IF($B39+7&gt;MAX('Operações'!$A$4:$A$603),"",$B39+7))</f>
        <v/>
      </c>
      <c r="C40" s="59">
        <f>IF($B40="","",COUNTIFS('Operações'!$B$4:$B$603,$B40))</f>
        <v/>
      </c>
      <c r="D40" s="59">
        <f>IF($B40="","",COUNTIFS('Operações'!$B$4:$B$603,$B40,'Operações'!$P$4:$P$603,"Sim"))</f>
        <v/>
      </c>
      <c r="E40" s="60">
        <f>IF($B40="","",IFERROR($D40/$C40,""))</f>
        <v/>
      </c>
      <c r="F40" s="61">
        <f>IF($B40="","",SUMIFS('Operações'!$N$4:$N$603,'Operações'!$B$4:$B$603,$B40))</f>
        <v/>
      </c>
      <c r="G40" s="62">
        <f>IF($B40="","",IFERROR(AVERAGEIFS('Operações'!$O$4:$O$603,'Operações'!$B$4:$B$603,$B40),""))</f>
        <v/>
      </c>
      <c r="H40" s="61">
        <f>IF($B40="","",-SUMPRODUCT(MAX(('Operações'!$B$4:$B$603=$B40)*(-'Operações'!$W$4:$W$603))))</f>
        <v/>
      </c>
      <c r="I40" s="63" t="n"/>
    </row>
    <row r="41">
      <c r="B41" s="58">
        <f>IF($B40="","",IF($B40+7&gt;MAX('Operações'!$A$4:$A$603),"",$B40+7))</f>
        <v/>
      </c>
      <c r="C41" s="59">
        <f>IF($B41="","",COUNTIFS('Operações'!$B$4:$B$603,$B41))</f>
        <v/>
      </c>
      <c r="D41" s="59">
        <f>IF($B41="","",COUNTIFS('Operações'!$B$4:$B$603,$B41,'Operações'!$P$4:$P$603,"Sim"))</f>
        <v/>
      </c>
      <c r="E41" s="60">
        <f>IF($B41="","",IFERROR($D41/$C41,""))</f>
        <v/>
      </c>
      <c r="F41" s="61">
        <f>IF($B41="","",SUMIFS('Operações'!$N$4:$N$603,'Operações'!$B$4:$B$603,$B41))</f>
        <v/>
      </c>
      <c r="G41" s="62">
        <f>IF($B41="","",IFERROR(AVERAGEIFS('Operações'!$O$4:$O$603,'Operações'!$B$4:$B$603,$B41),""))</f>
        <v/>
      </c>
      <c r="H41" s="61">
        <f>IF($B41="","",-SUMPRODUCT(MAX(('Operações'!$B$4:$B$603=$B41)*(-'Operações'!$W$4:$W$603))))</f>
        <v/>
      </c>
      <c r="I41" s="63" t="n"/>
    </row>
    <row r="42">
      <c r="B42" s="58">
        <f>IF($B41="","",IF($B41+7&gt;MAX('Operações'!$A$4:$A$603),"",$B41+7))</f>
        <v/>
      </c>
      <c r="C42" s="59">
        <f>IF($B42="","",COUNTIFS('Operações'!$B$4:$B$603,$B42))</f>
        <v/>
      </c>
      <c r="D42" s="59">
        <f>IF($B42="","",COUNTIFS('Operações'!$B$4:$B$603,$B42,'Operações'!$P$4:$P$603,"Sim"))</f>
        <v/>
      </c>
      <c r="E42" s="60">
        <f>IF($B42="","",IFERROR($D42/$C42,""))</f>
        <v/>
      </c>
      <c r="F42" s="61">
        <f>IF($B42="","",SUMIFS('Operações'!$N$4:$N$603,'Operações'!$B$4:$B$603,$B42))</f>
        <v/>
      </c>
      <c r="G42" s="62">
        <f>IF($B42="","",IFERROR(AVERAGEIFS('Operações'!$O$4:$O$603,'Operações'!$B$4:$B$603,$B42),""))</f>
        <v/>
      </c>
      <c r="H42" s="61">
        <f>IF($B42="","",-SUMPRODUCT(MAX(('Operações'!$B$4:$B$603=$B42)*(-'Operações'!$W$4:$W$603))))</f>
        <v/>
      </c>
      <c r="I42" s="63" t="n"/>
    </row>
    <row r="43">
      <c r="B43" s="58">
        <f>IF($B42="","",IF($B42+7&gt;MAX('Operações'!$A$4:$A$603),"",$B42+7))</f>
        <v/>
      </c>
      <c r="C43" s="59">
        <f>IF($B43="","",COUNTIFS('Operações'!$B$4:$B$603,$B43))</f>
        <v/>
      </c>
      <c r="D43" s="59">
        <f>IF($B43="","",COUNTIFS('Operações'!$B$4:$B$603,$B43,'Operações'!$P$4:$P$603,"Sim"))</f>
        <v/>
      </c>
      <c r="E43" s="60">
        <f>IF($B43="","",IFERROR($D43/$C43,""))</f>
        <v/>
      </c>
      <c r="F43" s="61">
        <f>IF($B43="","",SUMIFS('Operações'!$N$4:$N$603,'Operações'!$B$4:$B$603,$B43))</f>
        <v/>
      </c>
      <c r="G43" s="62">
        <f>IF($B43="","",IFERROR(AVERAGEIFS('Operações'!$O$4:$O$603,'Operações'!$B$4:$B$603,$B43),""))</f>
        <v/>
      </c>
      <c r="H43" s="61">
        <f>IF($B43="","",-SUMPRODUCT(MAX(('Operações'!$B$4:$B$603=$B43)*(-'Operações'!$W$4:$W$603))))</f>
        <v/>
      </c>
      <c r="I43" s="63" t="n"/>
    </row>
    <row r="44">
      <c r="B44" s="58">
        <f>IF($B43="","",IF($B43+7&gt;MAX('Operações'!$A$4:$A$603),"",$B43+7))</f>
        <v/>
      </c>
      <c r="C44" s="59">
        <f>IF($B44="","",COUNTIFS('Operações'!$B$4:$B$603,$B44))</f>
        <v/>
      </c>
      <c r="D44" s="59">
        <f>IF($B44="","",COUNTIFS('Operações'!$B$4:$B$603,$B44,'Operações'!$P$4:$P$603,"Sim"))</f>
        <v/>
      </c>
      <c r="E44" s="60">
        <f>IF($B44="","",IFERROR($D44/$C44,""))</f>
        <v/>
      </c>
      <c r="F44" s="61">
        <f>IF($B44="","",SUMIFS('Operações'!$N$4:$N$603,'Operações'!$B$4:$B$603,$B44))</f>
        <v/>
      </c>
      <c r="G44" s="62">
        <f>IF($B44="","",IFERROR(AVERAGEIFS('Operações'!$O$4:$O$603,'Operações'!$B$4:$B$603,$B44),""))</f>
        <v/>
      </c>
      <c r="H44" s="61">
        <f>IF($B44="","",-SUMPRODUCT(MAX(('Operações'!$B$4:$B$603=$B44)*(-'Operações'!$W$4:$W$603))))</f>
        <v/>
      </c>
      <c r="I44" s="63" t="n"/>
    </row>
    <row r="45">
      <c r="B45" s="58">
        <f>IF($B44="","",IF($B44+7&gt;MAX('Operações'!$A$4:$A$603),"",$B44+7))</f>
        <v/>
      </c>
      <c r="C45" s="59">
        <f>IF($B45="","",COUNTIFS('Operações'!$B$4:$B$603,$B45))</f>
        <v/>
      </c>
      <c r="D45" s="59">
        <f>IF($B45="","",COUNTIFS('Operações'!$B$4:$B$603,$B45,'Operações'!$P$4:$P$603,"Sim"))</f>
        <v/>
      </c>
      <c r="E45" s="60">
        <f>IF($B45="","",IFERROR($D45/$C45,""))</f>
        <v/>
      </c>
      <c r="F45" s="61">
        <f>IF($B45="","",SUMIFS('Operações'!$N$4:$N$603,'Operações'!$B$4:$B$603,$B45))</f>
        <v/>
      </c>
      <c r="G45" s="62">
        <f>IF($B45="","",IFERROR(AVERAGEIFS('Operações'!$O$4:$O$603,'Operações'!$B$4:$B$603,$B45),""))</f>
        <v/>
      </c>
      <c r="H45" s="61">
        <f>IF($B45="","",-SUMPRODUCT(MAX(('Operações'!$B$4:$B$603=$B45)*(-'Operações'!$W$4:$W$603))))</f>
        <v/>
      </c>
      <c r="I45" s="63" t="n"/>
    </row>
    <row r="46">
      <c r="B46" s="58">
        <f>IF($B45="","",IF($B45+7&gt;MAX('Operações'!$A$4:$A$603),"",$B45+7))</f>
        <v/>
      </c>
      <c r="C46" s="59">
        <f>IF($B46="","",COUNTIFS('Operações'!$B$4:$B$603,$B46))</f>
        <v/>
      </c>
      <c r="D46" s="59">
        <f>IF($B46="","",COUNTIFS('Operações'!$B$4:$B$603,$B46,'Operações'!$P$4:$P$603,"Sim"))</f>
        <v/>
      </c>
      <c r="E46" s="60">
        <f>IF($B46="","",IFERROR($D46/$C46,""))</f>
        <v/>
      </c>
      <c r="F46" s="61">
        <f>IF($B46="","",SUMIFS('Operações'!$N$4:$N$603,'Operações'!$B$4:$B$603,$B46))</f>
        <v/>
      </c>
      <c r="G46" s="62">
        <f>IF($B46="","",IFERROR(AVERAGEIFS('Operações'!$O$4:$O$603,'Operações'!$B$4:$B$603,$B46),""))</f>
        <v/>
      </c>
      <c r="H46" s="61">
        <f>IF($B46="","",-SUMPRODUCT(MAX(('Operações'!$B$4:$B$603=$B46)*(-'Operações'!$W$4:$W$603))))</f>
        <v/>
      </c>
      <c r="I46" s="63" t="n"/>
    </row>
    <row r="47">
      <c r="B47" s="58">
        <f>IF($B46="","",IF($B46+7&gt;MAX('Operações'!$A$4:$A$603),"",$B46+7))</f>
        <v/>
      </c>
      <c r="C47" s="59">
        <f>IF($B47="","",COUNTIFS('Operações'!$B$4:$B$603,$B47))</f>
        <v/>
      </c>
      <c r="D47" s="59">
        <f>IF($B47="","",COUNTIFS('Operações'!$B$4:$B$603,$B47,'Operações'!$P$4:$P$603,"Sim"))</f>
        <v/>
      </c>
      <c r="E47" s="60">
        <f>IF($B47="","",IFERROR($D47/$C47,""))</f>
        <v/>
      </c>
      <c r="F47" s="61">
        <f>IF($B47="","",SUMIFS('Operações'!$N$4:$N$603,'Operações'!$B$4:$B$603,$B47))</f>
        <v/>
      </c>
      <c r="G47" s="62">
        <f>IF($B47="","",IFERROR(AVERAGEIFS('Operações'!$O$4:$O$603,'Operações'!$B$4:$B$603,$B47),""))</f>
        <v/>
      </c>
      <c r="H47" s="61">
        <f>IF($B47="","",-SUMPRODUCT(MAX(('Operações'!$B$4:$B$603=$B47)*(-'Operações'!$W$4:$W$603))))</f>
        <v/>
      </c>
      <c r="I47" s="63" t="n"/>
    </row>
    <row r="48">
      <c r="B48" s="58">
        <f>IF($B47="","",IF($B47+7&gt;MAX('Operações'!$A$4:$A$603),"",$B47+7))</f>
        <v/>
      </c>
      <c r="C48" s="59">
        <f>IF($B48="","",COUNTIFS('Operações'!$B$4:$B$603,$B48))</f>
        <v/>
      </c>
      <c r="D48" s="59">
        <f>IF($B48="","",COUNTIFS('Operações'!$B$4:$B$603,$B48,'Operações'!$P$4:$P$603,"Sim"))</f>
        <v/>
      </c>
      <c r="E48" s="60">
        <f>IF($B48="","",IFERROR($D48/$C48,""))</f>
        <v/>
      </c>
      <c r="F48" s="61">
        <f>IF($B48="","",SUMIFS('Operações'!$N$4:$N$603,'Operações'!$B$4:$B$603,$B48))</f>
        <v/>
      </c>
      <c r="G48" s="62">
        <f>IF($B48="","",IFERROR(AVERAGEIFS('Operações'!$O$4:$O$603,'Operações'!$B$4:$B$603,$B48),""))</f>
        <v/>
      </c>
      <c r="H48" s="61">
        <f>IF($B48="","",-SUMPRODUCT(MAX(('Operações'!$B$4:$B$603=$B48)*(-'Operações'!$W$4:$W$603))))</f>
        <v/>
      </c>
      <c r="I48" s="63" t="n"/>
    </row>
    <row r="49">
      <c r="B49" s="58">
        <f>IF($B48="","",IF($B48+7&gt;MAX('Operações'!$A$4:$A$603),"",$B48+7))</f>
        <v/>
      </c>
      <c r="C49" s="59">
        <f>IF($B49="","",COUNTIFS('Operações'!$B$4:$B$603,$B49))</f>
        <v/>
      </c>
      <c r="D49" s="59">
        <f>IF($B49="","",COUNTIFS('Operações'!$B$4:$B$603,$B49,'Operações'!$P$4:$P$603,"Sim"))</f>
        <v/>
      </c>
      <c r="E49" s="60">
        <f>IF($B49="","",IFERROR($D49/$C49,""))</f>
        <v/>
      </c>
      <c r="F49" s="61">
        <f>IF($B49="","",SUMIFS('Operações'!$N$4:$N$603,'Operações'!$B$4:$B$603,$B49))</f>
        <v/>
      </c>
      <c r="G49" s="62">
        <f>IF($B49="","",IFERROR(AVERAGEIFS('Operações'!$O$4:$O$603,'Operações'!$B$4:$B$603,$B49),""))</f>
        <v/>
      </c>
      <c r="H49" s="61">
        <f>IF($B49="","",-SUMPRODUCT(MAX(('Operações'!$B$4:$B$603=$B49)*(-'Operações'!$W$4:$W$603))))</f>
        <v/>
      </c>
      <c r="I49" s="63" t="n"/>
    </row>
    <row r="50">
      <c r="B50" s="58">
        <f>IF($B49="","",IF($B49+7&gt;MAX('Operações'!$A$4:$A$603),"",$B49+7))</f>
        <v/>
      </c>
      <c r="C50" s="59">
        <f>IF($B50="","",COUNTIFS('Operações'!$B$4:$B$603,$B50))</f>
        <v/>
      </c>
      <c r="D50" s="59">
        <f>IF($B50="","",COUNTIFS('Operações'!$B$4:$B$603,$B50,'Operações'!$P$4:$P$603,"Sim"))</f>
        <v/>
      </c>
      <c r="E50" s="60">
        <f>IF($B50="","",IFERROR($D50/$C50,""))</f>
        <v/>
      </c>
      <c r="F50" s="61">
        <f>IF($B50="","",SUMIFS('Operações'!$N$4:$N$603,'Operações'!$B$4:$B$603,$B50))</f>
        <v/>
      </c>
      <c r="G50" s="62">
        <f>IF($B50="","",IFERROR(AVERAGEIFS('Operações'!$O$4:$O$603,'Operações'!$B$4:$B$603,$B50),""))</f>
        <v/>
      </c>
      <c r="H50" s="61">
        <f>IF($B50="","",-SUMPRODUCT(MAX(('Operações'!$B$4:$B$603=$B50)*(-'Operações'!$W$4:$W$603))))</f>
        <v/>
      </c>
      <c r="I50" s="63" t="n"/>
    </row>
    <row r="51">
      <c r="B51" s="58">
        <f>IF($B50="","",IF($B50+7&gt;MAX('Operações'!$A$4:$A$603),"",$B50+7))</f>
        <v/>
      </c>
      <c r="C51" s="59">
        <f>IF($B51="","",COUNTIFS('Operações'!$B$4:$B$603,$B51))</f>
        <v/>
      </c>
      <c r="D51" s="59">
        <f>IF($B51="","",COUNTIFS('Operações'!$B$4:$B$603,$B51,'Operações'!$P$4:$P$603,"Sim"))</f>
        <v/>
      </c>
      <c r="E51" s="60">
        <f>IF($B51="","",IFERROR($D51/$C51,""))</f>
        <v/>
      </c>
      <c r="F51" s="61">
        <f>IF($B51="","",SUMIFS('Operações'!$N$4:$N$603,'Operações'!$B$4:$B$603,$B51))</f>
        <v/>
      </c>
      <c r="G51" s="62">
        <f>IF($B51="","",IFERROR(AVERAGEIFS('Operações'!$O$4:$O$603,'Operações'!$B$4:$B$603,$B51),""))</f>
        <v/>
      </c>
      <c r="H51" s="61">
        <f>IF($B51="","",-SUMPRODUCT(MAX(('Operações'!$B$4:$B$603=$B51)*(-'Operações'!$W$4:$W$603))))</f>
        <v/>
      </c>
      <c r="I51" s="63" t="n"/>
    </row>
    <row r="52">
      <c r="B52" s="58">
        <f>IF($B51="","",IF($B51+7&gt;MAX('Operações'!$A$4:$A$603),"",$B51+7))</f>
        <v/>
      </c>
      <c r="C52" s="59">
        <f>IF($B52="","",COUNTIFS('Operações'!$B$4:$B$603,$B52))</f>
        <v/>
      </c>
      <c r="D52" s="59">
        <f>IF($B52="","",COUNTIFS('Operações'!$B$4:$B$603,$B52,'Operações'!$P$4:$P$603,"Sim"))</f>
        <v/>
      </c>
      <c r="E52" s="60">
        <f>IF($B52="","",IFERROR($D52/$C52,""))</f>
        <v/>
      </c>
      <c r="F52" s="61">
        <f>IF($B52="","",SUMIFS('Operações'!$N$4:$N$603,'Operações'!$B$4:$B$603,$B52))</f>
        <v/>
      </c>
      <c r="G52" s="62">
        <f>IF($B52="","",IFERROR(AVERAGEIFS('Operações'!$O$4:$O$603,'Operações'!$B$4:$B$603,$B52),""))</f>
        <v/>
      </c>
      <c r="H52" s="61">
        <f>IF($B52="","",-SUMPRODUCT(MAX(('Operações'!$B$4:$B$603=$B52)*(-'Operações'!$W$4:$W$603))))</f>
        <v/>
      </c>
      <c r="I52" s="63" t="n"/>
    </row>
    <row r="53">
      <c r="B53" s="58">
        <f>IF($B52="","",IF($B52+7&gt;MAX('Operações'!$A$4:$A$603),"",$B52+7))</f>
        <v/>
      </c>
      <c r="C53" s="59">
        <f>IF($B53="","",COUNTIFS('Operações'!$B$4:$B$603,$B53))</f>
        <v/>
      </c>
      <c r="D53" s="59">
        <f>IF($B53="","",COUNTIFS('Operações'!$B$4:$B$603,$B53,'Operações'!$P$4:$P$603,"Sim"))</f>
        <v/>
      </c>
      <c r="E53" s="60">
        <f>IF($B53="","",IFERROR($D53/$C53,""))</f>
        <v/>
      </c>
      <c r="F53" s="61">
        <f>IF($B53="","",SUMIFS('Operações'!$N$4:$N$603,'Operações'!$B$4:$B$603,$B53))</f>
        <v/>
      </c>
      <c r="G53" s="62">
        <f>IF($B53="","",IFERROR(AVERAGEIFS('Operações'!$O$4:$O$603,'Operações'!$B$4:$B$603,$B53),""))</f>
        <v/>
      </c>
      <c r="H53" s="61">
        <f>IF($B53="","",-SUMPRODUCT(MAX(('Operações'!$B$4:$B$603=$B53)*(-'Operações'!$W$4:$W$603))))</f>
        <v/>
      </c>
      <c r="I53" s="63" t="n"/>
    </row>
    <row r="54">
      <c r="B54" s="58">
        <f>IF($B53="","",IF($B53+7&gt;MAX('Operações'!$A$4:$A$603),"",$B53+7))</f>
        <v/>
      </c>
      <c r="C54" s="59">
        <f>IF($B54="","",COUNTIFS('Operações'!$B$4:$B$603,$B54))</f>
        <v/>
      </c>
      <c r="D54" s="59">
        <f>IF($B54="","",COUNTIFS('Operações'!$B$4:$B$603,$B54,'Operações'!$P$4:$P$603,"Sim"))</f>
        <v/>
      </c>
      <c r="E54" s="60">
        <f>IF($B54="","",IFERROR($D54/$C54,""))</f>
        <v/>
      </c>
      <c r="F54" s="61">
        <f>IF($B54="","",SUMIFS('Operações'!$N$4:$N$603,'Operações'!$B$4:$B$603,$B54))</f>
        <v/>
      </c>
      <c r="G54" s="62">
        <f>IF($B54="","",IFERROR(AVERAGEIFS('Operações'!$O$4:$O$603,'Operações'!$B$4:$B$603,$B54),""))</f>
        <v/>
      </c>
      <c r="H54" s="61">
        <f>IF($B54="","",-SUMPRODUCT(MAX(('Operações'!$B$4:$B$603=$B54)*(-'Operações'!$W$4:$W$603))))</f>
        <v/>
      </c>
      <c r="I54" s="63" t="n"/>
    </row>
    <row r="55">
      <c r="B55" s="58">
        <f>IF($B54="","",IF($B54+7&gt;MAX('Operações'!$A$4:$A$603),"",$B54+7))</f>
        <v/>
      </c>
      <c r="C55" s="59">
        <f>IF($B55="","",COUNTIFS('Operações'!$B$4:$B$603,$B55))</f>
        <v/>
      </c>
      <c r="D55" s="59">
        <f>IF($B55="","",COUNTIFS('Operações'!$B$4:$B$603,$B55,'Operações'!$P$4:$P$603,"Sim"))</f>
        <v/>
      </c>
      <c r="E55" s="60">
        <f>IF($B55="","",IFERROR($D55/$C55,""))</f>
        <v/>
      </c>
      <c r="F55" s="61">
        <f>IF($B55="","",SUMIFS('Operações'!$N$4:$N$603,'Operações'!$B$4:$B$603,$B55))</f>
        <v/>
      </c>
      <c r="G55" s="62">
        <f>IF($B55="","",IFERROR(AVERAGEIFS('Operações'!$O$4:$O$603,'Operações'!$B$4:$B$603,$B55),""))</f>
        <v/>
      </c>
      <c r="H55" s="61">
        <f>IF($B55="","",-SUMPRODUCT(MAX(('Operações'!$B$4:$B$603=$B55)*(-'Operações'!$W$4:$W$603))))</f>
        <v/>
      </c>
      <c r="I55" s="63" t="n"/>
    </row>
    <row r="56">
      <c r="B56" s="58">
        <f>IF($B55="","",IF($B55+7&gt;MAX('Operações'!$A$4:$A$603),"",$B55+7))</f>
        <v/>
      </c>
      <c r="C56" s="59">
        <f>IF($B56="","",COUNTIFS('Operações'!$B$4:$B$603,$B56))</f>
        <v/>
      </c>
      <c r="D56" s="59">
        <f>IF($B56="","",COUNTIFS('Operações'!$B$4:$B$603,$B56,'Operações'!$P$4:$P$603,"Sim"))</f>
        <v/>
      </c>
      <c r="E56" s="60">
        <f>IF($B56="","",IFERROR($D56/$C56,""))</f>
        <v/>
      </c>
      <c r="F56" s="61">
        <f>IF($B56="","",SUMIFS('Operações'!$N$4:$N$603,'Operações'!$B$4:$B$603,$B56))</f>
        <v/>
      </c>
      <c r="G56" s="62">
        <f>IF($B56="","",IFERROR(AVERAGEIFS('Operações'!$O$4:$O$603,'Operações'!$B$4:$B$603,$B56),""))</f>
        <v/>
      </c>
      <c r="H56" s="61">
        <f>IF($B56="","",-SUMPRODUCT(MAX(('Operações'!$B$4:$B$603=$B56)*(-'Operações'!$W$4:$W$603))))</f>
        <v/>
      </c>
      <c r="I56" s="63" t="n"/>
    </row>
    <row r="57">
      <c r="B57" s="58">
        <f>IF($B56="","",IF($B56+7&gt;MAX('Operações'!$A$4:$A$603),"",$B56+7))</f>
        <v/>
      </c>
      <c r="C57" s="59">
        <f>IF($B57="","",COUNTIFS('Operações'!$B$4:$B$603,$B57))</f>
        <v/>
      </c>
      <c r="D57" s="59">
        <f>IF($B57="","",COUNTIFS('Operações'!$B$4:$B$603,$B57,'Operações'!$P$4:$P$603,"Sim"))</f>
        <v/>
      </c>
      <c r="E57" s="60">
        <f>IF($B57="","",IFERROR($D57/$C57,""))</f>
        <v/>
      </c>
      <c r="F57" s="61">
        <f>IF($B57="","",SUMIFS('Operações'!$N$4:$N$603,'Operações'!$B$4:$B$603,$B57))</f>
        <v/>
      </c>
      <c r="G57" s="62">
        <f>IF($B57="","",IFERROR(AVERAGEIFS('Operações'!$O$4:$O$603,'Operações'!$B$4:$B$603,$B57),""))</f>
        <v/>
      </c>
      <c r="H57" s="61">
        <f>IF($B57="","",-SUMPRODUCT(MAX(('Operações'!$B$4:$B$603=$B57)*(-'Operações'!$W$4:$W$603))))</f>
        <v/>
      </c>
      <c r="I57" s="63" t="n"/>
    </row>
    <row r="59">
      <c r="B59" s="9" t="inlineStr">
        <is>
          <t>Drawdown na semana = a maior distância entre o topo histórico da conta e o capital, medida dentro daquela semana. Detecta sequências negativas que uma curva ascendente esconde.</t>
        </is>
      </c>
    </row>
  </sheetData>
  <conditionalFormatting sqref="E6:E57">
    <cfRule type="cellIs" priority="1" operator="lessThan" dxfId="4">
      <formula>0.8</formula>
    </cfRule>
    <cfRule type="cellIs" priority="2" operator="greaterThanOrEqual" dxfId="5">
      <formula>0.8</formula>
    </cfRule>
  </conditionalFormatting>
  <dataValidations count="1">
    <dataValidation sqref="I6:I57" showDropDown="0" showInputMessage="0" showErrorMessage="0" allowBlank="1" type="list">
      <formula1>"Sim,Não"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2026-08-25T18:47:20Z</dcterms:created>
  <dcterms:modified xmlns:dcterms="http://purl.org/dc/terms/" xmlns:xsi="http://www.w3.org/2001/XMLSchema-instance" xsi:type="dcterms:W3CDTF">2026-08-25T18:47:21Z</dcterms:modified>
</cp:coreProperties>
</file>